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46" windowWidth="10815" windowHeight="9330" tabRatio="726" activeTab="0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政府债务限额及余额情况" sheetId="11" r:id="rId11"/>
    <sheet name="表十专项债务限额及余额情况表" sheetId="12" r:id="rId12"/>
  </sheets>
  <definedNames>
    <definedName name="_xlnm.Print_Area" localSheetId="3">'表二'!$A$1:$D$28</definedName>
    <definedName name="_xlnm.Print_Area" localSheetId="7">'表六'!$A$1:$D$11</definedName>
    <definedName name="_xlnm.Print_Area" localSheetId="8">'表七'!$A$1:$D$11</definedName>
    <definedName name="_xlnm.Print_Area" localSheetId="4">'表三'!$A$1:$D$29</definedName>
    <definedName name="_xlnm.Print_Area" localSheetId="5">'表四'!$A$1:$C$28</definedName>
    <definedName name="_xlnm.Print_Area" localSheetId="2">'表一'!$A$1:$D$29</definedName>
    <definedName name="_xlnm.Print_Titles" localSheetId="9">'表八'!$3:$6</definedName>
    <definedName name="_xlnm.Print_Titles" localSheetId="6">'表五'!$3:$4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<sst xmlns="http://schemas.openxmlformats.org/spreadsheetml/2006/main" count="743" uniqueCount="613">
  <si>
    <t>项目</t>
  </si>
  <si>
    <t>比上年增（减）%</t>
  </si>
  <si>
    <t>一、税收收入小计</t>
  </si>
  <si>
    <t>一、税收收入小计</t>
  </si>
  <si>
    <t xml:space="preserve">    企业所得税（40%）</t>
  </si>
  <si>
    <t xml:space="preserve">    企业所得税（40%）</t>
  </si>
  <si>
    <t xml:space="preserve">    企业所得税退税</t>
  </si>
  <si>
    <t xml:space="preserve">    企业所得税退税</t>
  </si>
  <si>
    <t xml:space="preserve">    个人所得税（40%）</t>
  </si>
  <si>
    <t xml:space="preserve">    个人所得税（40%）</t>
  </si>
  <si>
    <t xml:space="preserve">    资源税</t>
  </si>
  <si>
    <t xml:space="preserve">    资源税</t>
  </si>
  <si>
    <t xml:space="preserve">    固定资产投资方向调节税</t>
  </si>
  <si>
    <t xml:space="preserve">    固定资产投资方向调节税</t>
  </si>
  <si>
    <t xml:space="preserve">    城市维护建设税</t>
  </si>
  <si>
    <t xml:space="preserve">    城市维护建设税</t>
  </si>
  <si>
    <t xml:space="preserve">    房产税</t>
  </si>
  <si>
    <t xml:space="preserve">    房产税</t>
  </si>
  <si>
    <t xml:space="preserve">    印花税</t>
  </si>
  <si>
    <t xml:space="preserve">    印花税</t>
  </si>
  <si>
    <t xml:space="preserve">    城镇土地使用税</t>
  </si>
  <si>
    <t xml:space="preserve">    城镇土地使用税</t>
  </si>
  <si>
    <t xml:space="preserve">    土地增值税</t>
  </si>
  <si>
    <t xml:space="preserve">    土地增值税</t>
  </si>
  <si>
    <t xml:space="preserve">    车船使用和牌照税</t>
  </si>
  <si>
    <t xml:space="preserve">    车船使用和牌照税</t>
  </si>
  <si>
    <t xml:space="preserve">    耕地占用税</t>
  </si>
  <si>
    <t xml:space="preserve">    耕地占用税</t>
  </si>
  <si>
    <t xml:space="preserve">    契税</t>
  </si>
  <si>
    <t xml:space="preserve">    契税</t>
  </si>
  <si>
    <t>二、非税收入小计</t>
  </si>
  <si>
    <t>二、非税收入小计</t>
  </si>
  <si>
    <t xml:space="preserve">    专项收入</t>
  </si>
  <si>
    <t xml:space="preserve">    专项收入</t>
  </si>
  <si>
    <t xml:space="preserve">    行政事业性收费收入</t>
  </si>
  <si>
    <t xml:space="preserve">    行政事业性收费收入</t>
  </si>
  <si>
    <t xml:space="preserve">    罚没收入</t>
  </si>
  <si>
    <t xml:space="preserve">    罚没收入</t>
  </si>
  <si>
    <t xml:space="preserve">    国有资产经营收入</t>
  </si>
  <si>
    <t xml:space="preserve">    国有资产经营收入</t>
  </si>
  <si>
    <t xml:space="preserve">    国有资源（资产）有偿使用收入</t>
  </si>
  <si>
    <t>公共财政预算收入</t>
  </si>
  <si>
    <t>比上年增（减)%</t>
  </si>
  <si>
    <t>单位：万元</t>
  </si>
  <si>
    <t>一、一般公共服务</t>
  </si>
  <si>
    <t>二十二、国债还本付息支出</t>
  </si>
  <si>
    <t>公共财政预算支出</t>
  </si>
  <si>
    <t>单位：万元</t>
  </si>
  <si>
    <t xml:space="preserve">  人大事务</t>
  </si>
  <si>
    <t xml:space="preserve">    行政运行</t>
  </si>
  <si>
    <t xml:space="preserve">    事业运行</t>
  </si>
  <si>
    <t xml:space="preserve">    其他人大事务支出</t>
  </si>
  <si>
    <t xml:space="preserve">  政协事务</t>
  </si>
  <si>
    <t xml:space="preserve">  政府办公厅(室)及相关机构事务</t>
  </si>
  <si>
    <t xml:space="preserve">    其他政府办公厅(室)及相关机构事务支出</t>
  </si>
  <si>
    <t xml:space="preserve">  发展与改革事务</t>
  </si>
  <si>
    <t xml:space="preserve">  统计信息事务</t>
  </si>
  <si>
    <t xml:space="preserve">  财政事务</t>
  </si>
  <si>
    <t xml:space="preserve">    其他财政事务支出</t>
  </si>
  <si>
    <t xml:space="preserve">  税收事务</t>
  </si>
  <si>
    <t xml:space="preserve">  审计事务</t>
  </si>
  <si>
    <t xml:space="preserve">  纪检监察事务</t>
  </si>
  <si>
    <t xml:space="preserve">  商贸事务</t>
  </si>
  <si>
    <t xml:space="preserve">    其他商贸事务支出</t>
  </si>
  <si>
    <t xml:space="preserve">  档案事务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</si>
  <si>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</si>
  <si>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</si>
  <si>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</si>
  <si>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</si>
  <si>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公安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</si>
  <si>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</si>
  <si>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</si>
  <si>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</si>
  <si>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</si>
  <si>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</si>
  <si>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</si>
  <si>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法律援助</t>
  </si>
  <si>
    <t xml:space="preserve">    其他司法支出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</si>
  <si>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</si>
  <si>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</si>
  <si>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</si>
  <si>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</si>
  <si>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</si>
  <si>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</si>
  <si>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</si>
  <si>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</si>
  <si>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</si>
  <si>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</si>
  <si>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</si>
  <si>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技校教育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</si>
  <si>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</si>
  <si>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</si>
  <si>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</si>
  <si>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</si>
  <si>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</si>
  <si>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</si>
  <si>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</si>
  <si>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科学技术普及</t>
  </si>
  <si>
    <t xml:space="preserve">    其他科学技术普及支出</t>
  </si>
  <si>
    <t xml:space="preserve">  其他文化体育与传媒支出(款)</t>
  </si>
  <si>
    <t xml:space="preserve">    其他文化体育与传媒支出(项)</t>
  </si>
  <si>
    <t xml:space="preserve">  人力资源和社会保障管理事务</t>
  </si>
  <si>
    <t xml:space="preserve">  民政管理事务</t>
  </si>
  <si>
    <t xml:space="preserve">  退役安置</t>
  </si>
  <si>
    <t xml:space="preserve">    退役士兵安置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</si>
  <si>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</si>
  <si>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</si>
  <si>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</si>
  <si>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</si>
  <si>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</si>
  <si>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</si>
  <si>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</si>
  <si>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</si>
  <si>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其他残疾人事业支出</t>
  </si>
  <si>
    <t xml:space="preserve">  公立医院</t>
  </si>
  <si>
    <t xml:space="preserve">    综合医院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</si>
  <si>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</si>
  <si>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</si>
  <si>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</si>
  <si>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</si>
  <si>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</si>
  <si>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</si>
  <si>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医疗保障</t>
  </si>
  <si>
    <t xml:space="preserve">    优抚对象医疗补助</t>
  </si>
  <si>
    <t xml:space="preserve">    城镇居民基本医疗保险</t>
  </si>
  <si>
    <t xml:space="preserve">    城乡医疗救助</t>
  </si>
  <si>
    <t xml:space="preserve">  环境保护管理事务</t>
  </si>
  <si>
    <t xml:space="preserve">  污染防治</t>
  </si>
  <si>
    <t xml:space="preserve">    排污费安排的支出</t>
  </si>
  <si>
    <t xml:space="preserve">  自然生态保护</t>
  </si>
  <si>
    <t xml:space="preserve">    农村环境保护</t>
  </si>
  <si>
    <t xml:space="preserve">  城乡社区管理事务</t>
  </si>
  <si>
    <t xml:space="preserve">  城乡社区规划与管理(款)</t>
  </si>
  <si>
    <t xml:space="preserve">    城乡社区规划与管理(项)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</si>
  <si>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</si>
  <si>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</si>
  <si>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</si>
  <si>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</si>
  <si>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 xml:space="preserve">  水利</t>
  </si>
  <si>
    <t xml:space="preserve">  扶贫</t>
  </si>
  <si>
    <t xml:space="preserve">  公路水路运输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</si>
  <si>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</si>
  <si>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</si>
  <si>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</si>
  <si>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气象事务</t>
  </si>
  <si>
    <t xml:space="preserve">  保障性安居工程支出</t>
  </si>
  <si>
    <t xml:space="preserve">    农村危房改造</t>
  </si>
  <si>
    <t xml:space="preserve">    其他保障性安居工程支出</t>
  </si>
  <si>
    <t xml:space="preserve">  其他支出(款)</t>
  </si>
  <si>
    <t xml:space="preserve">    其他支出(项)</t>
  </si>
  <si>
    <t>二、非税收入小计</t>
  </si>
  <si>
    <t>其中：（1）公务用车运行维护费</t>
  </si>
  <si>
    <t xml:space="preserve">      （2）公务用车购置费</t>
  </si>
  <si>
    <t>合   计</t>
  </si>
  <si>
    <t>1.因公出国（境）费用</t>
  </si>
  <si>
    <t>2.公务接待费</t>
  </si>
  <si>
    <r>
      <t xml:space="preserve">    增值税（</t>
    </r>
    <r>
      <rPr>
        <sz val="11"/>
        <color indexed="8"/>
        <rFont val="宋体"/>
        <family val="0"/>
      </rPr>
      <t>50</t>
    </r>
    <r>
      <rPr>
        <sz val="11"/>
        <color theme="1"/>
        <rFont val="Calibri"/>
        <family val="0"/>
      </rPr>
      <t>%）</t>
    </r>
  </si>
  <si>
    <t xml:space="preserve">    增值税（50%）</t>
  </si>
  <si>
    <t>2018年完成数</t>
  </si>
  <si>
    <t>债务限额及余额情况表</t>
  </si>
  <si>
    <t>单位：亿元</t>
  </si>
  <si>
    <t>区域</t>
  </si>
  <si>
    <t>小计</t>
  </si>
  <si>
    <t>一般债务</t>
  </si>
  <si>
    <t>专项债务</t>
  </si>
  <si>
    <t xml:space="preserve">专项债务 </t>
  </si>
  <si>
    <t xml:space="preserve">    阿克陶县</t>
  </si>
  <si>
    <t>收入</t>
  </si>
  <si>
    <t>支出</t>
  </si>
  <si>
    <t>备注</t>
  </si>
  <si>
    <t>项目</t>
  </si>
  <si>
    <t>预算数</t>
  </si>
  <si>
    <t>一、一般公共服务支出</t>
  </si>
  <si>
    <t xml:space="preserve">    行政运行</t>
  </si>
  <si>
    <t xml:space="preserve">  质量技术监督与检验检疫事务</t>
  </si>
  <si>
    <t xml:space="preserve">    事业运行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</si>
  <si>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其他一般公共服务支出(款)</t>
    </r>
  </si>
  <si>
    <t xml:space="preserve">    其他一般公共服务支出(项)</t>
  </si>
  <si>
    <t>二、国防支出</t>
  </si>
  <si>
    <t xml:space="preserve">  国防动员</t>
  </si>
  <si>
    <t>三、公共安全支出</t>
  </si>
  <si>
    <t xml:space="preserve">    “两庭”建设</t>
  </si>
  <si>
    <t xml:space="preserve">    残疾人就业和扶贫</t>
  </si>
  <si>
    <t xml:space="preserve">  红十字事业</t>
  </si>
  <si>
    <t xml:space="preserve">    中医(民族)医院</t>
  </si>
  <si>
    <t xml:space="preserve">    其他公立医院支出</t>
  </si>
  <si>
    <t xml:space="preserve">    卫生监督机构</t>
  </si>
  <si>
    <t xml:space="preserve">    公路建设</t>
  </si>
  <si>
    <t xml:space="preserve">  制造业</t>
  </si>
  <si>
    <t xml:space="preserve">    纺织业</t>
  </si>
  <si>
    <t xml:space="preserve">    其他旅游业管理与服务支出</t>
  </si>
  <si>
    <t>公共财政收入合计</t>
  </si>
  <si>
    <t>上级补助收入</t>
  </si>
  <si>
    <t>返还性收入</t>
  </si>
  <si>
    <t xml:space="preserve">    增值税和消费性税收返还收入</t>
  </si>
  <si>
    <t xml:space="preserve">    所得税基数返还收入</t>
  </si>
  <si>
    <t xml:space="preserve">    少数民族地区游牧民定居工程</t>
  </si>
  <si>
    <t>一般性转移支付收入</t>
  </si>
  <si>
    <t xml:space="preserve">  地方政府一般债务付息支出</t>
  </si>
  <si>
    <t xml:space="preserve">    地方政府其他一般债务付息支出</t>
  </si>
  <si>
    <t>专项转移支付收入</t>
  </si>
  <si>
    <t>收入总计</t>
  </si>
  <si>
    <t>支出总计</t>
  </si>
  <si>
    <t>表一</t>
  </si>
  <si>
    <t>表三</t>
  </si>
  <si>
    <t>表四</t>
  </si>
  <si>
    <t>表五</t>
  </si>
  <si>
    <t>表六</t>
  </si>
  <si>
    <t>表七</t>
  </si>
  <si>
    <t>表八</t>
  </si>
  <si>
    <t>目   录</t>
  </si>
  <si>
    <t>附件1：</t>
  </si>
  <si>
    <t>表九</t>
  </si>
  <si>
    <t>阿克陶县财政局</t>
  </si>
  <si>
    <t>专项债务限额及余额情况表</t>
  </si>
  <si>
    <t>专项债务限额</t>
  </si>
  <si>
    <t>专项债务余额</t>
  </si>
  <si>
    <t>单位：万元</t>
  </si>
  <si>
    <t>科目编码</t>
  </si>
  <si>
    <t>科目名称</t>
  </si>
  <si>
    <t>预算数</t>
  </si>
  <si>
    <t>备注</t>
  </si>
  <si>
    <t>类</t>
  </si>
  <si>
    <t>款</t>
  </si>
  <si>
    <t>301</t>
  </si>
  <si>
    <t>工资福利支出</t>
  </si>
  <si>
    <t>01</t>
  </si>
  <si>
    <t>基本工资</t>
  </si>
  <si>
    <t>02</t>
  </si>
  <si>
    <t>津贴补贴</t>
  </si>
  <si>
    <t>03</t>
  </si>
  <si>
    <t>奖金</t>
  </si>
  <si>
    <t>07</t>
  </si>
  <si>
    <t>99</t>
  </si>
  <si>
    <t>其他工资福利支出</t>
  </si>
  <si>
    <t>302</t>
  </si>
  <si>
    <t>商品和服务支出</t>
  </si>
  <si>
    <t>01</t>
  </si>
  <si>
    <t>办公费</t>
  </si>
  <si>
    <t>印刷费</t>
  </si>
  <si>
    <t>04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</si>
  <si>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</si>
  <si>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</si>
  <si>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</si>
  <si>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</si>
  <si>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</si>
  <si>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</si>
  <si>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</si>
  <si>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</si>
  <si>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09</t>
  </si>
  <si>
    <t>物业管理费</t>
  </si>
  <si>
    <t>物业管理费</t>
  </si>
  <si>
    <t>11</t>
  </si>
  <si>
    <t>差旅费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</si>
  <si>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</si>
  <si>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</si>
  <si>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</si>
  <si>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</si>
  <si>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</si>
  <si>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</si>
  <si>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</si>
  <si>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</si>
  <si>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</si>
  <si>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</si>
  <si>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</si>
  <si>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</si>
  <si>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28</t>
  </si>
  <si>
    <t>工会经费</t>
  </si>
  <si>
    <t>31</t>
  </si>
  <si>
    <t>公务用车运行维护费</t>
  </si>
  <si>
    <t>其他商品和服务支出</t>
  </si>
  <si>
    <t>303</t>
  </si>
  <si>
    <t>对个人和家庭的补助</t>
  </si>
  <si>
    <t>离休费</t>
  </si>
  <si>
    <t>05</t>
  </si>
  <si>
    <t>生活补助</t>
  </si>
  <si>
    <t>07</t>
  </si>
  <si>
    <t>医疗费</t>
  </si>
  <si>
    <t>99</t>
  </si>
  <si>
    <t>其他对个人和家庭的补助支出</t>
  </si>
  <si>
    <t>307</t>
  </si>
  <si>
    <t>债务利息支出</t>
  </si>
  <si>
    <t>国内债务付息</t>
  </si>
  <si>
    <t>309</t>
  </si>
  <si>
    <t>基本建设支出</t>
  </si>
  <si>
    <t>基础设施建设</t>
  </si>
  <si>
    <t>其他基本建设支出</t>
  </si>
  <si>
    <t>310</t>
  </si>
  <si>
    <t>399</t>
  </si>
  <si>
    <t>其他支出</t>
  </si>
  <si>
    <t>其他支出</t>
  </si>
  <si>
    <r>
      <t>0</t>
    </r>
    <r>
      <rPr>
        <sz val="9"/>
        <rFont val="宋体"/>
        <family val="0"/>
      </rPr>
      <t>8</t>
    </r>
  </si>
  <si>
    <t>机关事业单位基本养老保险缴费</t>
  </si>
  <si>
    <r>
      <t>0</t>
    </r>
    <r>
      <rPr>
        <sz val="9"/>
        <rFont val="宋体"/>
        <family val="0"/>
      </rPr>
      <t>9</t>
    </r>
  </si>
  <si>
    <t>职业年金</t>
  </si>
  <si>
    <t>10</t>
  </si>
  <si>
    <t>职工基本医疗保险缴费</t>
  </si>
  <si>
    <t>12</t>
  </si>
  <si>
    <t>其他社会保障缴费</t>
  </si>
  <si>
    <t>13</t>
  </si>
  <si>
    <t>住房公积金</t>
  </si>
  <si>
    <r>
      <t>0</t>
    </r>
    <r>
      <rPr>
        <sz val="9"/>
        <rFont val="宋体"/>
        <family val="0"/>
      </rPr>
      <t>2</t>
    </r>
  </si>
  <si>
    <t>退休费</t>
  </si>
  <si>
    <t>奖励金</t>
  </si>
  <si>
    <r>
      <t>3</t>
    </r>
    <r>
      <rPr>
        <sz val="9"/>
        <rFont val="宋体"/>
        <family val="0"/>
      </rPr>
      <t>9</t>
    </r>
  </si>
  <si>
    <t>其他交通费用</t>
  </si>
  <si>
    <r>
      <t>2</t>
    </r>
    <r>
      <rPr>
        <sz val="9"/>
        <rFont val="宋体"/>
        <family val="0"/>
      </rPr>
      <t>4</t>
    </r>
  </si>
  <si>
    <t>被装购置费</t>
  </si>
  <si>
    <r>
      <t>0</t>
    </r>
    <r>
      <rPr>
        <sz val="9"/>
        <rFont val="宋体"/>
        <family val="0"/>
      </rPr>
      <t>6</t>
    </r>
  </si>
  <si>
    <t>救济费</t>
  </si>
  <si>
    <t>资本性支出</t>
  </si>
  <si>
    <r>
      <t>2</t>
    </r>
    <r>
      <rPr>
        <sz val="9"/>
        <rFont val="宋体"/>
        <family val="0"/>
      </rPr>
      <t>2</t>
    </r>
  </si>
  <si>
    <t>无形资产购置</t>
  </si>
  <si>
    <t>表十</t>
  </si>
  <si>
    <t>表一：2019年阿克陶县公共财政预算收入情况</t>
  </si>
  <si>
    <t>2018年完成数</t>
  </si>
  <si>
    <t>2019年完成数</t>
  </si>
  <si>
    <t>表二：2019年阿克陶县公共财政预算支出情况</t>
  </si>
  <si>
    <t>表三：2020年阿克陶县公共预算收入安排情况</t>
  </si>
  <si>
    <t>2020年预算数</t>
  </si>
  <si>
    <t>表四：2020年阿克陶县公共财政预算支出安排情况</t>
  </si>
  <si>
    <t>表八：2020年公共财政预算支出经济分类明细表</t>
  </si>
  <si>
    <t>十、节能环保支出</t>
  </si>
  <si>
    <t>二、外交支出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</si>
  <si>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</si>
  <si>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</si>
  <si>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</si>
  <si>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</si>
  <si>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</si>
  <si>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</si>
  <si>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</si>
  <si>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</si>
  <si>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</si>
  <si>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</si>
  <si>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</si>
  <si>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</si>
  <si>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</si>
  <si>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</si>
  <si>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</si>
  <si>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</si>
  <si>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</si>
  <si>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二十三债务发行费用支出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</si>
  <si>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</si>
  <si>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</si>
  <si>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</si>
  <si>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</si>
  <si>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</si>
  <si>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</si>
  <si>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</si>
  <si>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</si>
  <si>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</si>
  <si>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</si>
  <si>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</si>
  <si>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</si>
  <si>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</si>
  <si>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</si>
  <si>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</si>
  <si>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</si>
  <si>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</si>
  <si>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</si>
  <si>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</si>
  <si>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</si>
  <si>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</si>
  <si>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</si>
  <si>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</si>
  <si>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</si>
  <si>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</si>
  <si>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</si>
  <si>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</si>
  <si>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</si>
  <si>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</si>
  <si>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</si>
  <si>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</si>
  <si>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</si>
  <si>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</si>
  <si>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</si>
  <si>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</si>
  <si>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捐赠收入</t>
    </r>
  </si>
  <si>
    <r>
      <t xml:space="preserve"> </t>
    </r>
    <r>
      <rPr>
        <sz val="11"/>
        <color indexed="8"/>
        <rFont val="宋体"/>
        <family val="0"/>
      </rPr>
      <t xml:space="preserve">   环境保护税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</si>
  <si>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增值税“五五分享”税收返还收入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</si>
  <si>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捐赠收入</t>
    </r>
  </si>
  <si>
    <t>表六：2019年阿克陶县“三公经费”支出情况</t>
  </si>
  <si>
    <r>
      <t>201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年完成数</t>
    </r>
  </si>
  <si>
    <t>表七：2020年阿克陶县“三公经费”预算安排情况</t>
  </si>
  <si>
    <t>2020年预算数</t>
  </si>
  <si>
    <t>截至月份：2019年12月</t>
  </si>
  <si>
    <t>2019年财政部下达债务限额</t>
  </si>
  <si>
    <t>2018年末债务余额</t>
  </si>
  <si>
    <t>2019年末债务余额</t>
  </si>
  <si>
    <t>2019年限额与余额差值</t>
  </si>
  <si>
    <t>截至月份：2019年12月</t>
  </si>
  <si>
    <t>2019年财政部下达债务限额</t>
  </si>
  <si>
    <t>2018年末债务余额</t>
  </si>
  <si>
    <t>2019年末债务余额</t>
  </si>
  <si>
    <t>2019年限额与余额差值</t>
  </si>
  <si>
    <t xml:space="preserve">    环境保护税</t>
  </si>
  <si>
    <t xml:space="preserve">    国有资源（资产）有偿使用收入</t>
  </si>
  <si>
    <t xml:space="preserve">    捐赠收入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</si>
  <si>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事业运行（商贸事务）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</si>
  <si>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事业运行（政府办公厅（室）及相关机构事务）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</si>
  <si>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机关服务（党委办公厅（室）及相关机构事务）</t>
    </r>
  </si>
  <si>
    <t xml:space="preserve">    行政运行（组织事务）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</si>
  <si>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行政运行（统战事务）</t>
    </r>
  </si>
  <si>
    <t xml:space="preserve">   行政运行（网信事务）</t>
  </si>
  <si>
    <t xml:space="preserve">    其他武装警察部队支出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</si>
  <si>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培训支出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</si>
  <si>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其他教育费附加安排的支出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</si>
  <si>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社会保险经办机构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</si>
  <si>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行政运行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</si>
  <si>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其他自然生态保护支出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</si>
  <si>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城乡社区公共设施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</si>
  <si>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棚户区改造</t>
    </r>
  </si>
  <si>
    <r>
      <t xml:space="preserve"> </t>
    </r>
    <r>
      <rPr>
        <sz val="11"/>
        <color indexed="8"/>
        <rFont val="宋体"/>
        <family val="0"/>
      </rPr>
      <t xml:space="preserve"> 应急管理事务</t>
    </r>
  </si>
  <si>
    <t xml:space="preserve">     安全监管</t>
  </si>
  <si>
    <t xml:space="preserve">     行政运行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</si>
  <si>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消防事务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</si>
  <si>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地震事务</t>
    </r>
  </si>
  <si>
    <t xml:space="preserve">     行政运行</t>
  </si>
  <si>
    <r>
      <t xml:space="preserve">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行政运行</t>
    </r>
  </si>
  <si>
    <r>
      <t xml:space="preserve"> </t>
    </r>
    <r>
      <rPr>
        <sz val="11"/>
        <color indexed="8"/>
        <rFont val="宋体"/>
        <family val="0"/>
      </rPr>
      <t xml:space="preserve"> 人力资源事务</t>
    </r>
  </si>
  <si>
    <t xml:space="preserve">   其他人力资源事务支出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</si>
  <si>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</si>
  <si>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</si>
  <si>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</si>
  <si>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</si>
  <si>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</si>
  <si>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</si>
  <si>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</si>
  <si>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</si>
  <si>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</si>
  <si>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十六、住房保障支出</t>
  </si>
  <si>
    <t>十七、粮油物资储备支出</t>
  </si>
  <si>
    <t>十八、灾害防治及应急管理支出</t>
  </si>
  <si>
    <t>十九、其他支出(类)</t>
  </si>
  <si>
    <t>二十、债务付息支出</t>
  </si>
  <si>
    <t>十七、自然资源海洋气象等支出</t>
  </si>
  <si>
    <t>十五、自然资源海洋气象等支出</t>
  </si>
  <si>
    <t xml:space="preserve">  网信事务</t>
  </si>
  <si>
    <t xml:space="preserve">  市场监督管理事务</t>
  </si>
  <si>
    <t xml:space="preserve">  武装警察部队</t>
  </si>
  <si>
    <t xml:space="preserve">    武装警察部队</t>
  </si>
  <si>
    <t xml:space="preserve">    执法办案</t>
  </si>
  <si>
    <t xml:space="preserve">    事业运行</t>
  </si>
  <si>
    <t xml:space="preserve">    中等职业教育</t>
  </si>
  <si>
    <t xml:space="preserve">  成人教育</t>
  </si>
  <si>
    <t xml:space="preserve">    成人广播电视教育</t>
  </si>
  <si>
    <t xml:space="preserve">    机构运行</t>
  </si>
  <si>
    <t xml:space="preserve">  其他科学技术支出</t>
  </si>
  <si>
    <t xml:space="preserve">     其他科学技术支出</t>
  </si>
  <si>
    <t>六、文化旅游体育与传媒支出</t>
  </si>
  <si>
    <t xml:space="preserve">  文化和旅游</t>
  </si>
  <si>
    <t xml:space="preserve">  新闻出版电影</t>
  </si>
  <si>
    <t xml:space="preserve">    其他新闻出版电影支出</t>
  </si>
  <si>
    <t xml:space="preserve">  广播电视</t>
  </si>
  <si>
    <t xml:space="preserve">    电视</t>
  </si>
  <si>
    <t xml:space="preserve">    行政运行</t>
  </si>
  <si>
    <t xml:space="preserve">    艺术表演团体</t>
  </si>
  <si>
    <t xml:space="preserve">  卫生健康管理事务</t>
  </si>
  <si>
    <t xml:space="preserve">  计划生育事务</t>
  </si>
  <si>
    <t xml:space="preserve">    计划生育服务</t>
  </si>
  <si>
    <t xml:space="preserve">  农业农村</t>
  </si>
  <si>
    <t xml:space="preserve">  林业和草原</t>
  </si>
  <si>
    <t xml:space="preserve">    水利技术推广</t>
  </si>
  <si>
    <t xml:space="preserve">    气象事业机构</t>
  </si>
  <si>
    <t xml:space="preserve">    专项普查活动</t>
  </si>
  <si>
    <t xml:space="preserve">    审计管理</t>
  </si>
  <si>
    <t xml:space="preserve">    其他纪检监察事务支出</t>
  </si>
  <si>
    <t xml:space="preserve">  民族事务</t>
  </si>
  <si>
    <t xml:space="preserve">    行政运行</t>
  </si>
  <si>
    <t xml:space="preserve">    其他档案事务支出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</si>
  <si>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其他组织事务支出</t>
    </r>
  </si>
  <si>
    <t xml:space="preserve">  统战事务</t>
  </si>
  <si>
    <t xml:space="preserve">  宣传事务</t>
  </si>
  <si>
    <t xml:space="preserve">    其他统战事务支出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</si>
  <si>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事业运行</t>
    </r>
  </si>
  <si>
    <t xml:space="preserve">     兵役征集</t>
  </si>
  <si>
    <t xml:space="preserve">     民兵</t>
  </si>
  <si>
    <t xml:space="preserve">     边海防</t>
  </si>
  <si>
    <t xml:space="preserve">    职业高中教育</t>
  </si>
  <si>
    <t xml:space="preserve">    中等职业学校教学设施</t>
  </si>
  <si>
    <t xml:space="preserve">    农村中小学教学设施</t>
  </si>
  <si>
    <t xml:space="preserve">    其他文化和旅游支出</t>
  </si>
  <si>
    <t xml:space="preserve">    旅游宣传</t>
  </si>
  <si>
    <t xml:space="preserve">    群众文化</t>
  </si>
  <si>
    <t xml:space="preserve">    图书馆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</si>
  <si>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其他民政管理事务支出</t>
    </r>
  </si>
  <si>
    <t xml:space="preserve">  行政事业单位离退休</t>
  </si>
  <si>
    <r>
      <t xml:space="preserve">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机关事业单位基本养老保险缴费支出</t>
    </r>
  </si>
  <si>
    <t xml:space="preserve">    机关事业单位职业年金缴费支出</t>
  </si>
  <si>
    <t xml:space="preserve">    其他就业补助支出</t>
  </si>
  <si>
    <t xml:space="preserve">  就业补助</t>
  </si>
  <si>
    <t xml:space="preserve">    在乡复员、退伍军人生活补助</t>
  </si>
  <si>
    <t xml:space="preserve">    伤残抚恤</t>
  </si>
  <si>
    <t xml:space="preserve">  抚恤</t>
  </si>
  <si>
    <t>八、卫生健康支出</t>
  </si>
  <si>
    <t xml:space="preserve">  财政对基本养老保险基金的补助</t>
  </si>
  <si>
    <t xml:space="preserve">    财政对城乡居民基本养老保险基金的补助</t>
  </si>
  <si>
    <t xml:space="preserve">  其他社会保障和就业支出</t>
  </si>
  <si>
    <t xml:space="preserve">    其他社会保障和就业支出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</si>
  <si>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其他卫生健康管理事务支出</t>
    </r>
  </si>
  <si>
    <t xml:space="preserve">    其他专业公共卫生机构</t>
  </si>
  <si>
    <t xml:space="preserve">    基本公共卫生服务</t>
  </si>
  <si>
    <r>
      <t xml:space="preserve">    </t>
    </r>
    <r>
      <rPr>
        <sz val="11"/>
        <color theme="1"/>
        <rFont val="Calibri"/>
        <family val="0"/>
      </rPr>
      <t>重大公共卫生专项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</si>
  <si>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计划生育服务</t>
    </r>
  </si>
  <si>
    <t xml:space="preserve">    其他计划生育事务支出</t>
  </si>
  <si>
    <t xml:space="preserve">  行政事业单位医疗</t>
  </si>
  <si>
    <t xml:space="preserve">    事业单位医疗</t>
  </si>
  <si>
    <r>
      <t xml:space="preserve">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医疗救助</t>
    </r>
  </si>
  <si>
    <t xml:space="preserve">    城乡医疗救助</t>
  </si>
  <si>
    <r>
      <t xml:space="preserve">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行政运行</t>
    </r>
  </si>
  <si>
    <t xml:space="preserve">  环境监测与监察</t>
  </si>
  <si>
    <t xml:space="preserve">    其他环境监测与监察支出</t>
  </si>
  <si>
    <r>
      <t xml:space="preserve">    </t>
    </r>
    <r>
      <rPr>
        <sz val="11"/>
        <color theme="1"/>
        <rFont val="Calibri"/>
        <family val="0"/>
      </rPr>
      <t>固体废弃物与化学品</t>
    </r>
  </si>
  <si>
    <t xml:space="preserve">  能源管理事务</t>
  </si>
  <si>
    <t xml:space="preserve">    退耕现金</t>
  </si>
  <si>
    <t xml:space="preserve">    其他退耕还林支出</t>
  </si>
  <si>
    <t xml:space="preserve">    退牧还草工程建设</t>
  </si>
  <si>
    <t xml:space="preserve">     减排专项支出</t>
  </si>
  <si>
    <t xml:space="preserve">  退耕还林</t>
  </si>
  <si>
    <t xml:space="preserve">  退牧还草</t>
  </si>
  <si>
    <t xml:space="preserve">  污染减排</t>
  </si>
  <si>
    <t xml:space="preserve">     生态环境监测与信息</t>
  </si>
  <si>
    <t xml:space="preserve">    能源行业管理</t>
  </si>
  <si>
    <t xml:space="preserve">    城管执法</t>
  </si>
  <si>
    <t xml:space="preserve">    工程建设管理</t>
  </si>
  <si>
    <t xml:space="preserve">    住宅建设与房地产市场监管</t>
  </si>
  <si>
    <t xml:space="preserve">    其他城乡社区管理事务支出</t>
  </si>
  <si>
    <t xml:space="preserve">    小城镇基础设施建设</t>
  </si>
  <si>
    <t xml:space="preserve">    其他城乡社区公共设施支出</t>
  </si>
  <si>
    <t xml:space="preserve">    事业运行</t>
  </si>
  <si>
    <t xml:space="preserve">    科技转化与推广服务</t>
  </si>
  <si>
    <t xml:space="preserve">    病虫害控制</t>
  </si>
  <si>
    <t xml:space="preserve">    农产品质量安全</t>
  </si>
  <si>
    <t xml:space="preserve">    防灾救灾</t>
  </si>
  <si>
    <t xml:space="preserve">    农业生产支持补贴</t>
  </si>
  <si>
    <t xml:space="preserve">    农业资源保护修复与利用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</si>
  <si>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</si>
  <si>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</si>
  <si>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</si>
  <si>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  事业机构</t>
  </si>
  <si>
    <t xml:space="preserve">    森林培育</t>
  </si>
  <si>
    <t xml:space="preserve">    森林生态效益补偿</t>
  </si>
  <si>
    <t xml:space="preserve">    执法与监督</t>
  </si>
  <si>
    <t xml:space="preserve">    防灾减灾</t>
  </si>
  <si>
    <t xml:space="preserve">    其他林业和草原支出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</si>
  <si>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</si>
  <si>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</si>
  <si>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</si>
  <si>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</si>
  <si>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防汛</t>
  </si>
  <si>
    <t xml:space="preserve">    农田水利</t>
  </si>
  <si>
    <t xml:space="preserve">    农村人畜饮水</t>
  </si>
  <si>
    <t xml:space="preserve">    其他水利支出</t>
  </si>
  <si>
    <t xml:space="preserve">    农村基础设施建设</t>
  </si>
  <si>
    <t xml:space="preserve">    生产发展</t>
  </si>
  <si>
    <t xml:space="preserve">    扶贫贷款奖补和贴息</t>
  </si>
  <si>
    <t xml:space="preserve">    其他扶贫支出</t>
  </si>
  <si>
    <t xml:space="preserve">      机构运行</t>
  </si>
  <si>
    <t xml:space="preserve">      产业化发展</t>
  </si>
  <si>
    <t xml:space="preserve">      对村级一事一议的补助</t>
  </si>
  <si>
    <t xml:space="preserve">      国有农场办社会职能改革补助</t>
  </si>
  <si>
    <t xml:space="preserve">      对村集体经济组织的补助</t>
  </si>
  <si>
    <t xml:space="preserve">      农村综合改革示范试点补助</t>
  </si>
  <si>
    <t xml:space="preserve">      农业保险保费补贴</t>
  </si>
  <si>
    <t xml:space="preserve">      其他普惠金融发展支出</t>
  </si>
  <si>
    <t xml:space="preserve">      其他农林水支出</t>
  </si>
  <si>
    <t xml:space="preserve">  农业综合开发</t>
  </si>
  <si>
    <t xml:space="preserve">  农村综合改革</t>
  </si>
  <si>
    <t xml:space="preserve">  普惠金融发展支出</t>
  </si>
  <si>
    <t xml:space="preserve">  其他农林水支出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</si>
  <si>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</si>
  <si>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</si>
  <si>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</si>
  <si>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邮政业支出</t>
  </si>
  <si>
    <t xml:space="preserve">  车辆购置税支出</t>
  </si>
  <si>
    <t xml:space="preserve">    其他邮政业支出</t>
  </si>
  <si>
    <t xml:space="preserve">    车辆购置税用于公路等基础设施建设支出</t>
  </si>
  <si>
    <t xml:space="preserve">  支持中小企业发展和管理支出</t>
  </si>
  <si>
    <t xml:space="preserve">    中小企业发展专项</t>
  </si>
  <si>
    <r>
      <t xml:space="preserve">    </t>
    </r>
    <r>
      <rPr>
        <sz val="11"/>
        <color theme="1"/>
        <rFont val="Calibri"/>
        <family val="0"/>
      </rPr>
      <t>其他制造业支出</t>
    </r>
  </si>
  <si>
    <t xml:space="preserve">    国土整治</t>
  </si>
  <si>
    <t xml:space="preserve">    测绘工程建设</t>
  </si>
  <si>
    <t xml:space="preserve">  测绘事务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</si>
  <si>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自然资源事务</t>
    </r>
  </si>
  <si>
    <t xml:space="preserve">  粮油事务</t>
  </si>
  <si>
    <t xml:space="preserve">    其他粮油事务支出</t>
  </si>
  <si>
    <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其他消防事务支出</t>
    </r>
  </si>
  <si>
    <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地震应急救援</t>
    </r>
  </si>
  <si>
    <t xml:space="preserve">  自然灾害救灾及恢复重建支出</t>
  </si>
  <si>
    <t xml:space="preserve">    中央自然灾害生活补助</t>
  </si>
  <si>
    <t xml:space="preserve">    地方政府一般债务发行费用支出</t>
  </si>
  <si>
    <t>二十一、债务发行费用支出</t>
  </si>
  <si>
    <t>2020年阿克陶县公共财政支出预算，按照以收定支、收支平衡的原则，安排支出，不含政府债券资金</t>
  </si>
  <si>
    <t>2.公务接待费</t>
  </si>
  <si>
    <t>表九：债务限额及余额情况表</t>
  </si>
  <si>
    <t>表十：专项债务限额及余额情况表</t>
  </si>
  <si>
    <t>阿克陶县2019年公共财政预算执行情况及2020年公共财政预算
（草案）</t>
  </si>
  <si>
    <t>2019年阿克陶县公共财政预算收入情况</t>
  </si>
  <si>
    <t>表二</t>
  </si>
  <si>
    <t>2019年阿克陶县公共财政预算支出情况</t>
  </si>
  <si>
    <t>2020年阿克陶县公共预算收入安排情况</t>
  </si>
  <si>
    <t>2020年阿克陶县公共财政预算支出安排情况</t>
  </si>
  <si>
    <t>2020年阿克陶县公共财政预算收支安排明细</t>
  </si>
  <si>
    <t>2019年阿克陶县“三公经费”支出情况</t>
  </si>
  <si>
    <t>2020年阿克陶县“三公经费”预算安排情况</t>
  </si>
  <si>
    <t>2020年公共财政预算支出经济分类明细表</t>
  </si>
  <si>
    <t>表五：2020年阿克陶县公共财政预算收支安排明细</t>
  </si>
  <si>
    <t xml:space="preserve">    营业税</t>
  </si>
  <si>
    <t>3.公务用车费</t>
  </si>
  <si>
    <t>3.公务用车费</t>
  </si>
  <si>
    <t>三、国防支出</t>
  </si>
  <si>
    <t>三、国防支出</t>
  </si>
  <si>
    <t>二十三、债务发行费用支出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</si>
</sst>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%"/>
    <numFmt numFmtId="186" formatCode="#,##0.00_ "/>
    <numFmt numFmtId="187" formatCode="yyyy&quot;年&quot;m&quot;月&quot;d&quot;日&quot;;@"/>
    <numFmt numFmtId="188" formatCode="0.000000_ "/>
    <numFmt numFmtId="189" formatCode="0_);[Red]\(0\)"/>
    <numFmt numFmtId="190" formatCode=";;"/>
    <numFmt numFmtId="191" formatCode="0_ 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"/>
    <numFmt numFmtId="198" formatCode="0.0000000000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仿宋"/>
      <family val="3"/>
    </font>
    <font>
      <b/>
      <sz val="18"/>
      <color indexed="8"/>
      <name val="仿宋"/>
      <family val="3"/>
    </font>
    <font>
      <b/>
      <sz val="20"/>
      <color indexed="8"/>
      <name val="仿宋"/>
      <family val="3"/>
    </font>
    <font>
      <sz val="9"/>
      <name val="SimSun"/>
      <family val="0"/>
    </font>
    <font>
      <sz val="12"/>
      <name val="SimSun"/>
      <family val="0"/>
    </font>
    <font>
      <sz val="11"/>
      <name val="SimSun"/>
      <family val="0"/>
    </font>
    <font>
      <b/>
      <sz val="22"/>
      <name val="仿宋"/>
      <family val="3"/>
    </font>
    <font>
      <b/>
      <sz val="15"/>
      <name val="微软雅黑"/>
      <family val="2"/>
    </font>
    <font>
      <b/>
      <sz val="18"/>
      <name val="宋体"/>
      <family val="0"/>
    </font>
    <font>
      <sz val="9"/>
      <name val="Helv"/>
      <family val="2"/>
    </font>
    <font>
      <sz val="11"/>
      <name val="宋体"/>
      <family val="0"/>
    </font>
    <font>
      <b/>
      <sz val="9"/>
      <name val="Helv"/>
      <family val="2"/>
    </font>
    <font>
      <b/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sz val="11"/>
      <color indexed="8"/>
      <name val="Calibri"/>
      <family val="0"/>
    </font>
    <font>
      <sz val="9"/>
      <color rgb="FFFF0000"/>
      <name val="宋体"/>
      <family val="0"/>
    </font>
    <font>
      <b/>
      <sz val="9"/>
      <color rgb="FFFF0000"/>
      <name val="宋体"/>
      <family val="0"/>
    </font>
    <font>
      <b/>
      <sz val="24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5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10" fontId="3" fillId="0" borderId="17" xfId="33" applyNumberFormat="1" applyFont="1" applyBorder="1" applyAlignment="1">
      <alignment vertical="center"/>
    </xf>
    <xf numFmtId="185" fontId="0" fillId="0" borderId="18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10" fontId="3" fillId="0" borderId="18" xfId="33" applyNumberFormat="1" applyFont="1" applyBorder="1" applyAlignment="1">
      <alignment horizontal="right" vertical="center"/>
    </xf>
    <xf numFmtId="10" fontId="0" fillId="0" borderId="18" xfId="33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0" fontId="3" fillId="0" borderId="18" xfId="33" applyNumberFormat="1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4" fontId="7" fillId="0" borderId="21" xfId="0" applyNumberFormat="1" applyFont="1" applyBorder="1" applyAlignment="1">
      <alignment vertical="center" wrapText="1"/>
    </xf>
    <xf numFmtId="186" fontId="0" fillId="0" borderId="0" xfId="0" applyNumberFormat="1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189" fontId="13" fillId="0" borderId="0" xfId="0" applyNumberFormat="1" applyFont="1" applyFill="1" applyAlignment="1">
      <alignment vertical="center"/>
    </xf>
    <xf numFmtId="189" fontId="1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189" fontId="15" fillId="0" borderId="0" xfId="0" applyNumberFormat="1" applyFont="1" applyFill="1" applyAlignment="1">
      <alignment vertical="center"/>
    </xf>
    <xf numFmtId="189" fontId="13" fillId="0" borderId="0" xfId="0" applyNumberFormat="1" applyFont="1" applyFill="1" applyAlignment="1">
      <alignment horizontal="right" vertical="center"/>
    </xf>
    <xf numFmtId="189" fontId="16" fillId="0" borderId="14" xfId="0" applyNumberFormat="1" applyFont="1" applyFill="1" applyBorder="1" applyAlignment="1">
      <alignment horizontal="right" vertical="center" wrapText="1"/>
    </xf>
    <xf numFmtId="189" fontId="16" fillId="0" borderId="24" xfId="0" applyNumberFormat="1" applyFont="1" applyFill="1" applyBorder="1" applyAlignment="1">
      <alignment horizontal="right" vertical="center" wrapText="1"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189" fontId="62" fillId="0" borderId="14" xfId="0" applyNumberFormat="1" applyFont="1" applyFill="1" applyBorder="1" applyAlignment="1">
      <alignment horizontal="right" vertical="center" wrapText="1"/>
    </xf>
    <xf numFmtId="189" fontId="63" fillId="0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3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" fontId="0" fillId="0" borderId="12" xfId="0" applyNumberForma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4" fontId="61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11" xfId="0" applyNumberFormat="1" applyFill="1" applyBorder="1" applyAlignment="1">
      <alignment vertical="center" wrapText="1"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16" fillId="0" borderId="28" xfId="0" applyNumberFormat="1" applyFont="1" applyFill="1" applyBorder="1" applyAlignment="1" applyProtection="1">
      <alignment horizontal="center" vertical="center"/>
      <protection/>
    </xf>
    <xf numFmtId="189" fontId="16" fillId="0" borderId="22" xfId="0" applyNumberFormat="1" applyFont="1" applyFill="1" applyBorder="1" applyAlignment="1">
      <alignment horizontal="right" vertical="center" wrapText="1"/>
    </xf>
    <xf numFmtId="189" fontId="63" fillId="0" borderId="22" xfId="0" applyNumberFormat="1" applyFont="1" applyFill="1" applyBorder="1" applyAlignment="1">
      <alignment horizontal="right" vertical="center" wrapText="1"/>
    </xf>
    <xf numFmtId="49" fontId="16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57" fontId="65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1" fillId="0" borderId="29" xfId="33" applyNumberFormat="1" applyFont="1" applyBorder="1" applyAlignment="1">
      <alignment horizontal="center" vertical="center" wrapText="1"/>
    </xf>
    <xf numFmtId="10" fontId="1" fillId="0" borderId="12" xfId="33" applyNumberFormat="1" applyFont="1" applyBorder="1" applyAlignment="1">
      <alignment horizontal="center" vertical="center" wrapText="1"/>
    </xf>
    <xf numFmtId="10" fontId="1" fillId="0" borderId="13" xfId="33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33" xfId="0" applyNumberFormat="1" applyFont="1" applyFill="1" applyBorder="1" applyAlignment="1">
      <alignment horizontal="center" vertical="center" wrapText="1"/>
    </xf>
    <xf numFmtId="189" fontId="2" fillId="0" borderId="22" xfId="0" applyNumberFormat="1" applyFont="1" applyFill="1" applyBorder="1" applyAlignment="1">
      <alignment horizontal="center" vertical="center" wrapText="1"/>
    </xf>
    <xf numFmtId="189" fontId="2" fillId="0" borderId="32" xfId="0" applyNumberFormat="1" applyFont="1" applyFill="1" applyBorder="1" applyAlignment="1">
      <alignment horizontal="right" vertical="center" wrapText="1"/>
    </xf>
    <xf numFmtId="189" fontId="2" fillId="0" borderId="14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41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6" width="11.7109375" style="0" customWidth="1"/>
  </cols>
  <sheetData>
    <row r="6" spans="1:6" ht="88.5" customHeight="1">
      <c r="A6" s="123" t="s">
        <v>596</v>
      </c>
      <c r="B6" s="123"/>
      <c r="C6" s="123"/>
      <c r="D6" s="123"/>
      <c r="E6" s="123"/>
      <c r="F6" s="123"/>
    </row>
    <row r="40" spans="1:6" ht="32.25" customHeight="1">
      <c r="A40" s="124" t="s">
        <v>213</v>
      </c>
      <c r="B40" s="124"/>
      <c r="C40" s="124"/>
      <c r="D40" s="124"/>
      <c r="E40" s="124"/>
      <c r="F40" s="124"/>
    </row>
    <row r="41" spans="1:6" ht="32.25" customHeight="1">
      <c r="A41" s="125">
        <v>43831</v>
      </c>
      <c r="B41" s="124"/>
      <c r="C41" s="124"/>
      <c r="D41" s="124"/>
      <c r="E41" s="124"/>
      <c r="F41" s="124"/>
    </row>
  </sheetData>
  <sheetProtection/>
  <mergeCells count="3">
    <mergeCell ref="A6:F6"/>
    <mergeCell ref="A40:F40"/>
    <mergeCell ref="A41:F41"/>
  </mergeCells>
  <printOptions horizontalCentered="1"/>
  <pageMargins left="0.7086614173228347" right="0.7086614173228347" top="0.7480314960629921" bottom="0.7480314960629921" header="0.31496062992125984" footer="0.31496062992125984"/>
  <pageSetup firstPageNumber="19" useFirstPageNumber="1"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L27" sqref="L27"/>
    </sheetView>
  </sheetViews>
  <sheetFormatPr defaultColWidth="6.8515625" defaultRowHeight="15"/>
  <cols>
    <col min="1" max="2" width="3.421875" style="55" customWidth="1"/>
    <col min="3" max="3" width="46.8515625" style="56" customWidth="1"/>
    <col min="4" max="4" width="12.57421875" style="60" customWidth="1"/>
    <col min="5" max="5" width="14.421875" style="42" customWidth="1"/>
    <col min="6" max="6" width="12.28125" style="42" customWidth="1"/>
    <col min="7" max="9" width="6.8515625" style="42" customWidth="1"/>
    <col min="10" max="10" width="10.421875" style="42" bestFit="1" customWidth="1"/>
    <col min="11" max="11" width="8.28125" style="42" bestFit="1" customWidth="1"/>
    <col min="12" max="154" width="6.8515625" style="42" customWidth="1"/>
    <col min="155" max="16384" width="6.8515625" style="42" customWidth="1"/>
  </cols>
  <sheetData>
    <row r="1" spans="1:5" ht="30" customHeight="1">
      <c r="A1" s="139" t="s">
        <v>321</v>
      </c>
      <c r="B1" s="139"/>
      <c r="C1" s="139"/>
      <c r="D1" s="139"/>
      <c r="E1" s="139"/>
    </row>
    <row r="2" spans="1:5" ht="22.5" customHeight="1" thickBot="1">
      <c r="A2" s="140"/>
      <c r="B2" s="140"/>
      <c r="C2" s="140"/>
      <c r="E2" s="44" t="s">
        <v>217</v>
      </c>
    </row>
    <row r="3" spans="1:5" ht="9" customHeight="1">
      <c r="A3" s="141" t="s">
        <v>218</v>
      </c>
      <c r="B3" s="142"/>
      <c r="C3" s="144" t="s">
        <v>219</v>
      </c>
      <c r="D3" s="148" t="s">
        <v>220</v>
      </c>
      <c r="E3" s="146" t="s">
        <v>221</v>
      </c>
    </row>
    <row r="4" spans="1:5" ht="8.25" customHeight="1">
      <c r="A4" s="143"/>
      <c r="B4" s="136"/>
      <c r="C4" s="145"/>
      <c r="D4" s="149"/>
      <c r="E4" s="147"/>
    </row>
    <row r="5" spans="1:5" ht="9" customHeight="1">
      <c r="A5" s="143" t="s">
        <v>222</v>
      </c>
      <c r="B5" s="136" t="s">
        <v>223</v>
      </c>
      <c r="C5" s="145"/>
      <c r="D5" s="149"/>
      <c r="E5" s="147"/>
    </row>
    <row r="6" spans="1:5" ht="9.75" customHeight="1">
      <c r="A6" s="143"/>
      <c r="B6" s="136"/>
      <c r="C6" s="145"/>
      <c r="D6" s="149"/>
      <c r="E6" s="147"/>
    </row>
    <row r="7" spans="1:6" s="48" customFormat="1" ht="19.5" customHeight="1">
      <c r="A7" s="118" t="s">
        <v>224</v>
      </c>
      <c r="B7" s="46"/>
      <c r="C7" s="47" t="s">
        <v>225</v>
      </c>
      <c r="D7" s="61">
        <f>SUM(D8:D16)</f>
        <v>212589</v>
      </c>
      <c r="E7" s="119"/>
      <c r="F7" s="59"/>
    </row>
    <row r="8" spans="1:5" ht="19.5" customHeight="1">
      <c r="A8" s="117"/>
      <c r="B8" s="45" t="s">
        <v>226</v>
      </c>
      <c r="C8" s="49" t="s">
        <v>227</v>
      </c>
      <c r="D8" s="65">
        <v>43586</v>
      </c>
      <c r="E8" s="50"/>
    </row>
    <row r="9" spans="1:6" ht="19.5" customHeight="1">
      <c r="A9" s="117"/>
      <c r="B9" s="45" t="s">
        <v>228</v>
      </c>
      <c r="C9" s="49" t="s">
        <v>229</v>
      </c>
      <c r="D9" s="65">
        <v>101932</v>
      </c>
      <c r="E9" s="50"/>
      <c r="F9" s="43"/>
    </row>
    <row r="10" spans="1:6" ht="19.5" customHeight="1">
      <c r="A10" s="117"/>
      <c r="B10" s="45" t="s">
        <v>230</v>
      </c>
      <c r="C10" s="49" t="s">
        <v>231</v>
      </c>
      <c r="D10" s="65">
        <v>3632</v>
      </c>
      <c r="E10" s="50"/>
      <c r="F10" s="43"/>
    </row>
    <row r="11" spans="1:5" ht="19.5" customHeight="1">
      <c r="A11" s="117"/>
      <c r="B11" s="57" t="s">
        <v>291</v>
      </c>
      <c r="C11" s="58" t="s">
        <v>292</v>
      </c>
      <c r="D11" s="65">
        <v>21807</v>
      </c>
      <c r="E11" s="50"/>
    </row>
    <row r="12" spans="1:6" ht="19.5" customHeight="1">
      <c r="A12" s="117"/>
      <c r="B12" s="57" t="s">
        <v>293</v>
      </c>
      <c r="C12" s="58" t="s">
        <v>294</v>
      </c>
      <c r="D12" s="65">
        <v>8390</v>
      </c>
      <c r="E12" s="50"/>
      <c r="F12" s="43"/>
    </row>
    <row r="13" spans="1:5" ht="19.5" customHeight="1">
      <c r="A13" s="117"/>
      <c r="B13" s="57" t="s">
        <v>295</v>
      </c>
      <c r="C13" s="58" t="s">
        <v>296</v>
      </c>
      <c r="D13" s="65">
        <v>12136</v>
      </c>
      <c r="E13" s="50"/>
    </row>
    <row r="14" spans="1:5" ht="19.5" customHeight="1">
      <c r="A14" s="117"/>
      <c r="B14" s="57" t="s">
        <v>297</v>
      </c>
      <c r="C14" s="58" t="s">
        <v>298</v>
      </c>
      <c r="D14" s="65">
        <v>750</v>
      </c>
      <c r="E14" s="50"/>
    </row>
    <row r="15" spans="1:5" ht="19.5" customHeight="1">
      <c r="A15" s="117"/>
      <c r="B15" s="57" t="s">
        <v>299</v>
      </c>
      <c r="C15" s="58" t="s">
        <v>300</v>
      </c>
      <c r="D15" s="65">
        <v>15862</v>
      </c>
      <c r="E15" s="50"/>
    </row>
    <row r="16" spans="1:5" ht="19.5" customHeight="1">
      <c r="A16" s="117"/>
      <c r="B16" s="45" t="s">
        <v>233</v>
      </c>
      <c r="C16" s="49" t="s">
        <v>234</v>
      </c>
      <c r="D16" s="65">
        <v>4494</v>
      </c>
      <c r="E16" s="50"/>
    </row>
    <row r="17" spans="1:5" s="48" customFormat="1" ht="19.5" customHeight="1">
      <c r="A17" s="118" t="s">
        <v>235</v>
      </c>
      <c r="B17" s="46"/>
      <c r="C17" s="46" t="s">
        <v>236</v>
      </c>
      <c r="D17" s="66">
        <f>SUM(D18:D38)</f>
        <v>5810</v>
      </c>
      <c r="E17" s="120"/>
    </row>
    <row r="18" spans="1:5" ht="19.5" customHeight="1">
      <c r="A18" s="117"/>
      <c r="B18" s="45" t="s">
        <v>237</v>
      </c>
      <c r="C18" s="49" t="s">
        <v>238</v>
      </c>
      <c r="D18" s="65">
        <v>747</v>
      </c>
      <c r="E18" s="50"/>
    </row>
    <row r="19" spans="1:5" ht="19.5" customHeight="1">
      <c r="A19" s="117"/>
      <c r="B19" s="45" t="s">
        <v>228</v>
      </c>
      <c r="C19" s="49" t="s">
        <v>239</v>
      </c>
      <c r="D19" s="65">
        <v>119</v>
      </c>
      <c r="E19" s="50"/>
    </row>
    <row r="20" spans="1:5" ht="19.5" customHeight="1">
      <c r="A20" s="117"/>
      <c r="B20" s="45" t="s">
        <v>240</v>
      </c>
      <c r="C20" s="49" t="s">
        <v>241</v>
      </c>
      <c r="D20" s="65">
        <v>11</v>
      </c>
      <c r="E20" s="50"/>
    </row>
    <row r="21" spans="1:5" ht="19.5" customHeight="1">
      <c r="A21" s="117"/>
      <c r="B21" s="45" t="s">
        <v>242</v>
      </c>
      <c r="C21" s="49" t="s">
        <v>243</v>
      </c>
      <c r="D21" s="65">
        <v>105</v>
      </c>
      <c r="E21" s="50"/>
    </row>
    <row r="22" spans="1:5" ht="19.5" customHeight="1">
      <c r="A22" s="117"/>
      <c r="B22" s="45" t="s">
        <v>244</v>
      </c>
      <c r="C22" s="49" t="s">
        <v>245</v>
      </c>
      <c r="D22" s="65">
        <v>235</v>
      </c>
      <c r="E22" s="50"/>
    </row>
    <row r="23" spans="1:5" ht="19.5" customHeight="1">
      <c r="A23" s="117"/>
      <c r="B23" s="45" t="s">
        <v>232</v>
      </c>
      <c r="C23" s="49" t="s">
        <v>246</v>
      </c>
      <c r="D23" s="65">
        <v>30</v>
      </c>
      <c r="E23" s="50"/>
    </row>
    <row r="24" spans="1:5" ht="19.5" customHeight="1">
      <c r="A24" s="117"/>
      <c r="B24" s="45" t="s">
        <v>247</v>
      </c>
      <c r="C24" s="49" t="s">
        <v>248</v>
      </c>
      <c r="D24" s="65">
        <v>2898</v>
      </c>
      <c r="E24" s="50"/>
    </row>
    <row r="25" spans="1:5" ht="19.5" customHeight="1" hidden="1">
      <c r="A25" s="117"/>
      <c r="B25" s="45" t="s">
        <v>249</v>
      </c>
      <c r="C25" s="49" t="s">
        <v>251</v>
      </c>
      <c r="D25" s="65">
        <v>0</v>
      </c>
      <c r="E25" s="50"/>
    </row>
    <row r="26" spans="1:5" ht="19.5" customHeight="1">
      <c r="A26" s="117"/>
      <c r="B26" s="57" t="s">
        <v>293</v>
      </c>
      <c r="C26" s="58" t="s">
        <v>250</v>
      </c>
      <c r="D26" s="65">
        <v>0</v>
      </c>
      <c r="E26" s="50"/>
    </row>
    <row r="27" spans="1:5" ht="19.5" customHeight="1">
      <c r="A27" s="117"/>
      <c r="B27" s="45" t="s">
        <v>252</v>
      </c>
      <c r="C27" s="49" t="s">
        <v>253</v>
      </c>
      <c r="D27" s="65">
        <v>54</v>
      </c>
      <c r="E27" s="50"/>
    </row>
    <row r="28" spans="1:5" ht="19.5" customHeight="1">
      <c r="A28" s="117"/>
      <c r="B28" s="45" t="s">
        <v>254</v>
      </c>
      <c r="C28" s="49" t="s">
        <v>255</v>
      </c>
      <c r="D28" s="65">
        <v>76</v>
      </c>
      <c r="E28" s="50"/>
    </row>
    <row r="29" spans="1:5" ht="19.5" customHeight="1">
      <c r="A29" s="117"/>
      <c r="B29" s="45" t="s">
        <v>256</v>
      </c>
      <c r="C29" s="49" t="s">
        <v>257</v>
      </c>
      <c r="D29" s="65">
        <v>0</v>
      </c>
      <c r="E29" s="50"/>
    </row>
    <row r="30" spans="1:5" ht="19.5" customHeight="1">
      <c r="A30" s="117"/>
      <c r="B30" s="45" t="s">
        <v>258</v>
      </c>
      <c r="C30" s="49" t="s">
        <v>259</v>
      </c>
      <c r="D30" s="65">
        <v>0</v>
      </c>
      <c r="E30" s="50"/>
    </row>
    <row r="31" spans="1:5" ht="19.5" customHeight="1">
      <c r="A31" s="117"/>
      <c r="B31" s="45" t="s">
        <v>260</v>
      </c>
      <c r="C31" s="49" t="s">
        <v>261</v>
      </c>
      <c r="D31" s="65">
        <v>6</v>
      </c>
      <c r="E31" s="50"/>
    </row>
    <row r="32" spans="1:5" ht="19.5" customHeight="1">
      <c r="A32" s="117"/>
      <c r="B32" s="45" t="s">
        <v>262</v>
      </c>
      <c r="C32" s="49" t="s">
        <v>263</v>
      </c>
      <c r="D32" s="65">
        <v>14</v>
      </c>
      <c r="E32" s="50"/>
    </row>
    <row r="33" spans="1:5" ht="19.5" customHeight="1">
      <c r="A33" s="117"/>
      <c r="B33" s="57" t="s">
        <v>306</v>
      </c>
      <c r="C33" s="58" t="s">
        <v>307</v>
      </c>
      <c r="D33" s="65">
        <v>0</v>
      </c>
      <c r="E33" s="50"/>
    </row>
    <row r="34" spans="1:5" ht="19.5" customHeight="1">
      <c r="A34" s="117"/>
      <c r="B34" s="45" t="s">
        <v>264</v>
      </c>
      <c r="C34" s="49" t="s">
        <v>265</v>
      </c>
      <c r="D34" s="65">
        <v>7</v>
      </c>
      <c r="E34" s="50"/>
    </row>
    <row r="35" spans="1:5" ht="19.5" customHeight="1">
      <c r="A35" s="117"/>
      <c r="B35" s="45" t="s">
        <v>266</v>
      </c>
      <c r="C35" s="49" t="s">
        <v>267</v>
      </c>
      <c r="D35" s="65">
        <v>0</v>
      </c>
      <c r="E35" s="50"/>
    </row>
    <row r="36" spans="1:5" ht="19.5" customHeight="1">
      <c r="A36" s="117"/>
      <c r="B36" s="45" t="s">
        <v>268</v>
      </c>
      <c r="C36" s="49" t="s">
        <v>269</v>
      </c>
      <c r="D36" s="65">
        <v>1417</v>
      </c>
      <c r="E36" s="72"/>
    </row>
    <row r="37" spans="1:5" ht="19.5" customHeight="1">
      <c r="A37" s="117"/>
      <c r="B37" s="57" t="s">
        <v>304</v>
      </c>
      <c r="C37" s="58" t="s">
        <v>305</v>
      </c>
      <c r="D37" s="65">
        <v>0</v>
      </c>
      <c r="E37" s="72"/>
    </row>
    <row r="38" spans="1:5" ht="19.5" customHeight="1">
      <c r="A38" s="117"/>
      <c r="B38" s="45" t="s">
        <v>233</v>
      </c>
      <c r="C38" s="49" t="s">
        <v>270</v>
      </c>
      <c r="D38" s="65">
        <v>91</v>
      </c>
      <c r="E38" s="73"/>
    </row>
    <row r="39" spans="1:5" s="48" customFormat="1" ht="21.75" customHeight="1">
      <c r="A39" s="118" t="s">
        <v>271</v>
      </c>
      <c r="B39" s="46"/>
      <c r="C39" s="46" t="s">
        <v>272</v>
      </c>
      <c r="D39" s="66">
        <f>SUM(D40:D46)</f>
        <v>31608</v>
      </c>
      <c r="E39" s="120"/>
    </row>
    <row r="40" spans="1:5" ht="19.5" customHeight="1">
      <c r="A40" s="117"/>
      <c r="B40" s="45" t="s">
        <v>226</v>
      </c>
      <c r="C40" s="49" t="s">
        <v>273</v>
      </c>
      <c r="D40" s="65">
        <v>70</v>
      </c>
      <c r="E40" s="50"/>
    </row>
    <row r="41" spans="1:5" ht="19.5" customHeight="1">
      <c r="A41" s="117"/>
      <c r="B41" s="57" t="s">
        <v>301</v>
      </c>
      <c r="C41" s="58" t="s">
        <v>302</v>
      </c>
      <c r="D41" s="65">
        <v>2677</v>
      </c>
      <c r="E41" s="50"/>
    </row>
    <row r="42" spans="1:5" ht="19.5" customHeight="1">
      <c r="A42" s="117"/>
      <c r="B42" s="45" t="s">
        <v>274</v>
      </c>
      <c r="C42" s="49" t="s">
        <v>275</v>
      </c>
      <c r="D42" s="65">
        <v>889</v>
      </c>
      <c r="E42" s="50"/>
    </row>
    <row r="43" spans="1:5" ht="19.5" customHeight="1">
      <c r="A43" s="117"/>
      <c r="B43" s="57" t="s">
        <v>308</v>
      </c>
      <c r="C43" s="58" t="s">
        <v>309</v>
      </c>
      <c r="D43" s="65">
        <v>0</v>
      </c>
      <c r="E43" s="50"/>
    </row>
    <row r="44" spans="1:5" ht="19.5" customHeight="1">
      <c r="A44" s="117"/>
      <c r="B44" s="45" t="s">
        <v>276</v>
      </c>
      <c r="C44" s="49" t="s">
        <v>277</v>
      </c>
      <c r="D44" s="65">
        <v>0</v>
      </c>
      <c r="E44" s="50"/>
    </row>
    <row r="45" spans="1:5" ht="19.5" customHeight="1">
      <c r="A45" s="117"/>
      <c r="B45" s="57" t="s">
        <v>293</v>
      </c>
      <c r="C45" s="58" t="s">
        <v>303</v>
      </c>
      <c r="D45" s="65">
        <v>0</v>
      </c>
      <c r="E45" s="50"/>
    </row>
    <row r="46" spans="1:5" ht="19.5" customHeight="1">
      <c r="A46" s="117"/>
      <c r="B46" s="45" t="s">
        <v>278</v>
      </c>
      <c r="C46" s="49" t="s">
        <v>279</v>
      </c>
      <c r="D46" s="65">
        <f>27114+858</f>
        <v>27972</v>
      </c>
      <c r="E46" s="50"/>
    </row>
    <row r="47" spans="1:5" s="48" customFormat="1" ht="19.5" customHeight="1">
      <c r="A47" s="121" t="s">
        <v>280</v>
      </c>
      <c r="B47" s="52"/>
      <c r="C47" s="46" t="s">
        <v>281</v>
      </c>
      <c r="D47" s="66">
        <f>D48</f>
        <v>12880</v>
      </c>
      <c r="E47" s="51"/>
    </row>
    <row r="48" spans="1:5" s="48" customFormat="1" ht="19.5" customHeight="1">
      <c r="A48" s="122"/>
      <c r="B48" s="53" t="s">
        <v>237</v>
      </c>
      <c r="C48" s="49" t="s">
        <v>282</v>
      </c>
      <c r="D48" s="65">
        <v>12880</v>
      </c>
      <c r="E48" s="51"/>
    </row>
    <row r="49" spans="1:5" s="48" customFormat="1" ht="19.5" customHeight="1">
      <c r="A49" s="121" t="s">
        <v>283</v>
      </c>
      <c r="B49" s="52"/>
      <c r="C49" s="46" t="s">
        <v>284</v>
      </c>
      <c r="D49" s="66">
        <f>SUM(D50:D51)</f>
        <v>234142</v>
      </c>
      <c r="E49" s="51"/>
    </row>
    <row r="50" spans="1:5" s="48" customFormat="1" ht="19.5" customHeight="1">
      <c r="A50" s="122"/>
      <c r="B50" s="53" t="s">
        <v>274</v>
      </c>
      <c r="C50" s="49" t="s">
        <v>285</v>
      </c>
      <c r="D50" s="65">
        <f>229560+315</f>
        <v>229875</v>
      </c>
      <c r="E50" s="51"/>
    </row>
    <row r="51" spans="1:5" s="48" customFormat="1" ht="19.5" customHeight="1">
      <c r="A51" s="122"/>
      <c r="B51" s="53" t="s">
        <v>278</v>
      </c>
      <c r="C51" s="49" t="s">
        <v>286</v>
      </c>
      <c r="D51" s="65">
        <v>4267</v>
      </c>
      <c r="E51" s="51"/>
    </row>
    <row r="52" spans="1:5" s="48" customFormat="1" ht="19.5" customHeight="1">
      <c r="A52" s="121" t="s">
        <v>287</v>
      </c>
      <c r="B52" s="52"/>
      <c r="C52" s="63" t="s">
        <v>310</v>
      </c>
      <c r="D52" s="66">
        <f>SUM(D53:D53)</f>
        <v>30</v>
      </c>
      <c r="E52" s="51"/>
    </row>
    <row r="53" spans="1:5" s="48" customFormat="1" ht="19.5" customHeight="1">
      <c r="A53" s="122"/>
      <c r="B53" s="64" t="s">
        <v>311</v>
      </c>
      <c r="C53" s="58" t="s">
        <v>312</v>
      </c>
      <c r="D53" s="65">
        <v>30</v>
      </c>
      <c r="E53" s="51"/>
    </row>
    <row r="54" spans="1:5" s="48" customFormat="1" ht="19.5" customHeight="1">
      <c r="A54" s="121" t="s">
        <v>288</v>
      </c>
      <c r="B54" s="52"/>
      <c r="C54" s="46" t="s">
        <v>289</v>
      </c>
      <c r="D54" s="66">
        <f>SUM(D55:D55)</f>
        <v>10367</v>
      </c>
      <c r="E54" s="51"/>
    </row>
    <row r="55" spans="1:5" s="48" customFormat="1" ht="19.5" customHeight="1">
      <c r="A55" s="122"/>
      <c r="B55" s="53" t="s">
        <v>278</v>
      </c>
      <c r="C55" s="49" t="s">
        <v>290</v>
      </c>
      <c r="D55" s="65">
        <v>10367</v>
      </c>
      <c r="E55" s="51"/>
    </row>
    <row r="56" spans="1:5" s="48" customFormat="1" ht="19.5" customHeight="1" thickBot="1">
      <c r="A56" s="137"/>
      <c r="B56" s="138"/>
      <c r="C56" s="138"/>
      <c r="D56" s="62">
        <f>SUM(D54+D52+D49+D47+D39+D17+D7)</f>
        <v>507426</v>
      </c>
      <c r="E56" s="54"/>
    </row>
    <row r="57" ht="12.75" customHeight="1"/>
    <row r="58" ht="12.75" customHeight="1"/>
    <row r="59" ht="12.75" customHeight="1"/>
    <row r="60" ht="12.75" customHeight="1"/>
  </sheetData>
  <sheetProtection/>
  <mergeCells count="9">
    <mergeCell ref="B5:B6"/>
    <mergeCell ref="A56:C56"/>
    <mergeCell ref="A1:E1"/>
    <mergeCell ref="A2:C2"/>
    <mergeCell ref="A3:B4"/>
    <mergeCell ref="C3:C6"/>
    <mergeCell ref="E3:E6"/>
    <mergeCell ref="A5:A6"/>
    <mergeCell ref="D3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L27" sqref="L27"/>
    </sheetView>
  </sheetViews>
  <sheetFormatPr defaultColWidth="8.7109375" defaultRowHeight="15"/>
  <cols>
    <col min="1" max="13" width="7.00390625" style="29" customWidth="1"/>
    <col min="14" max="16384" width="8.7109375" style="29" customWidth="1"/>
  </cols>
  <sheetData>
    <row r="1" spans="1:13" ht="27">
      <c r="A1" s="150" t="s">
        <v>594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1.75" customHeight="1" thickBot="1">
      <c r="A2" s="151" t="s">
        <v>385</v>
      </c>
      <c r="B2" s="151"/>
      <c r="C2" s="151"/>
      <c r="D2" s="151"/>
      <c r="E2" s="151"/>
      <c r="F2" s="30"/>
      <c r="G2" s="30"/>
      <c r="H2" s="30"/>
      <c r="K2" s="152" t="s">
        <v>160</v>
      </c>
      <c r="L2" s="152"/>
      <c r="M2" s="152"/>
    </row>
    <row r="3" spans="1:13" ht="34.5" customHeight="1" thickBot="1">
      <c r="A3" s="153" t="s">
        <v>161</v>
      </c>
      <c r="B3" s="154" t="s">
        <v>386</v>
      </c>
      <c r="C3" s="154"/>
      <c r="D3" s="154"/>
      <c r="E3" s="154" t="s">
        <v>387</v>
      </c>
      <c r="F3" s="154"/>
      <c r="G3" s="154"/>
      <c r="H3" s="154" t="s">
        <v>388</v>
      </c>
      <c r="I3" s="154"/>
      <c r="J3" s="154"/>
      <c r="K3" s="155" t="s">
        <v>389</v>
      </c>
      <c r="L3" s="155"/>
      <c r="M3" s="155"/>
    </row>
    <row r="4" spans="1:13" ht="34.5" customHeight="1" thickBot="1">
      <c r="A4" s="153"/>
      <c r="B4" s="31" t="s">
        <v>162</v>
      </c>
      <c r="C4" s="31" t="s">
        <v>163</v>
      </c>
      <c r="D4" s="31" t="s">
        <v>164</v>
      </c>
      <c r="E4" s="31" t="s">
        <v>162</v>
      </c>
      <c r="F4" s="31" t="s">
        <v>163</v>
      </c>
      <c r="G4" s="31" t="s">
        <v>165</v>
      </c>
      <c r="H4" s="31" t="s">
        <v>162</v>
      </c>
      <c r="I4" s="31" t="s">
        <v>163</v>
      </c>
      <c r="J4" s="31" t="s">
        <v>164</v>
      </c>
      <c r="K4" s="31" t="s">
        <v>162</v>
      </c>
      <c r="L4" s="31" t="s">
        <v>163</v>
      </c>
      <c r="M4" s="32" t="s">
        <v>164</v>
      </c>
    </row>
    <row r="5" spans="1:13" ht="22.5">
      <c r="A5" s="33" t="s">
        <v>166</v>
      </c>
      <c r="B5" s="34">
        <v>37.69</v>
      </c>
      <c r="C5" s="34">
        <v>34.89</v>
      </c>
      <c r="D5" s="34">
        <v>2.8</v>
      </c>
      <c r="E5" s="34">
        <v>15.96</v>
      </c>
      <c r="F5" s="34">
        <v>15.96</v>
      </c>
      <c r="G5" s="34">
        <v>0</v>
      </c>
      <c r="H5" s="34">
        <v>27.11</v>
      </c>
      <c r="I5" s="34">
        <v>24.31</v>
      </c>
      <c r="J5" s="34">
        <v>2.8</v>
      </c>
      <c r="K5" s="34">
        <f>SUM(L5:M5)</f>
        <v>10.580000000000002</v>
      </c>
      <c r="L5" s="34">
        <f>C5-I5</f>
        <v>10.580000000000002</v>
      </c>
      <c r="M5" s="34">
        <v>0</v>
      </c>
    </row>
    <row r="6" spans="1:13" ht="13.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3.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3.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3.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3.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5" ht="13.5">
      <c r="F15" s="35"/>
    </row>
    <row r="41" ht="13.5">
      <c r="A41" s="114"/>
    </row>
  </sheetData>
  <sheetProtection/>
  <mergeCells count="8">
    <mergeCell ref="A1:M1"/>
    <mergeCell ref="A2:E2"/>
    <mergeCell ref="K2:M2"/>
    <mergeCell ref="A3:A4"/>
    <mergeCell ref="B3:D3"/>
    <mergeCell ref="E3:G3"/>
    <mergeCell ref="H3:J3"/>
    <mergeCell ref="K3:M3"/>
  </mergeCells>
  <printOptions horizontalCentered="1"/>
  <pageMargins left="0.7086614173228347" right="0.7086614173228347" top="0.7480314960629921" bottom="0.7480314960629921" header="0.31496062992125984" footer="0.31496062992125984"/>
  <pageSetup firstPageNumber="19" useFirstPageNumber="1" fitToHeight="0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L27" sqref="L27"/>
    </sheetView>
  </sheetViews>
  <sheetFormatPr defaultColWidth="10.00390625" defaultRowHeight="15"/>
  <cols>
    <col min="1" max="10" width="9.421875" style="38" customWidth="1"/>
    <col min="11" max="11" width="9.7109375" style="38" customWidth="1"/>
    <col min="12" max="16384" width="10.00390625" style="38" customWidth="1"/>
  </cols>
  <sheetData>
    <row r="1" spans="1:10" ht="21.75" customHeight="1">
      <c r="A1" s="156" t="s">
        <v>595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27" customHeight="1" thickBot="1">
      <c r="A2" s="110" t="s">
        <v>390</v>
      </c>
      <c r="B2" s="111"/>
      <c r="C2" s="111"/>
      <c r="D2" s="111"/>
      <c r="E2" s="39"/>
      <c r="F2" s="39"/>
      <c r="H2" s="157" t="s">
        <v>160</v>
      </c>
      <c r="I2" s="157"/>
      <c r="J2" s="157"/>
    </row>
    <row r="3" spans="1:10" ht="43.5" customHeight="1" thickBot="1">
      <c r="A3" s="153" t="s">
        <v>161</v>
      </c>
      <c r="B3" s="154" t="s">
        <v>391</v>
      </c>
      <c r="C3" s="154"/>
      <c r="D3" s="154" t="s">
        <v>392</v>
      </c>
      <c r="E3" s="154"/>
      <c r="F3" s="154" t="s">
        <v>393</v>
      </c>
      <c r="G3" s="154"/>
      <c r="H3" s="155" t="s">
        <v>394</v>
      </c>
      <c r="I3" s="155"/>
      <c r="J3" s="155"/>
    </row>
    <row r="4" spans="1:10" ht="37.5" customHeight="1" thickBot="1">
      <c r="A4" s="153"/>
      <c r="B4" s="31" t="s">
        <v>162</v>
      </c>
      <c r="C4" s="31" t="s">
        <v>164</v>
      </c>
      <c r="D4" s="31" t="s">
        <v>162</v>
      </c>
      <c r="E4" s="31" t="s">
        <v>165</v>
      </c>
      <c r="F4" s="31" t="s">
        <v>162</v>
      </c>
      <c r="G4" s="31" t="s">
        <v>164</v>
      </c>
      <c r="H4" s="31" t="s">
        <v>162</v>
      </c>
      <c r="I4" s="32" t="s">
        <v>215</v>
      </c>
      <c r="J4" s="32" t="s">
        <v>216</v>
      </c>
    </row>
    <row r="5" spans="1:10" ht="22.5" customHeight="1">
      <c r="A5" s="40" t="s">
        <v>166</v>
      </c>
      <c r="B5" s="41">
        <v>0</v>
      </c>
      <c r="C5" s="41">
        <v>2.8</v>
      </c>
      <c r="D5" s="41">
        <v>0</v>
      </c>
      <c r="E5" s="41">
        <v>0</v>
      </c>
      <c r="F5" s="41">
        <v>0</v>
      </c>
      <c r="G5" s="41">
        <v>2.8</v>
      </c>
      <c r="H5" s="41">
        <v>0</v>
      </c>
      <c r="I5" s="41">
        <v>0</v>
      </c>
      <c r="J5" s="41">
        <v>0</v>
      </c>
    </row>
    <row r="6" spans="1:10" ht="22.5" customHeight="1">
      <c r="A6" s="40"/>
      <c r="B6" s="41"/>
      <c r="C6" s="41"/>
      <c r="D6" s="41"/>
      <c r="E6" s="41"/>
      <c r="F6" s="41"/>
      <c r="G6" s="41"/>
      <c r="H6" s="41"/>
      <c r="I6" s="41"/>
      <c r="J6" s="41"/>
    </row>
    <row r="7" spans="1:10" ht="22.5" customHeight="1">
      <c r="A7" s="40"/>
      <c r="B7" s="41"/>
      <c r="C7" s="41"/>
      <c r="D7" s="41"/>
      <c r="E7" s="41"/>
      <c r="F7" s="41"/>
      <c r="G7" s="41"/>
      <c r="H7" s="41"/>
      <c r="I7" s="41"/>
      <c r="J7" s="41"/>
    </row>
    <row r="41" ht="13.5">
      <c r="A41" s="113"/>
    </row>
  </sheetData>
  <sheetProtection/>
  <mergeCells count="7">
    <mergeCell ref="A1:J1"/>
    <mergeCell ref="H2:J2"/>
    <mergeCell ref="A3:A4"/>
    <mergeCell ref="B3:C3"/>
    <mergeCell ref="D3:E3"/>
    <mergeCell ref="F3:G3"/>
    <mergeCell ref="H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2" max="2" width="51.140625" style="0" bestFit="1" customWidth="1"/>
  </cols>
  <sheetData>
    <row r="1" ht="13.5">
      <c r="A1" t="s">
        <v>211</v>
      </c>
    </row>
    <row r="2" spans="1:2" ht="22.5">
      <c r="A2" s="126" t="s">
        <v>210</v>
      </c>
      <c r="B2" s="126"/>
    </row>
    <row r="3" spans="1:2" ht="22.5">
      <c r="A3" s="36"/>
      <c r="B3" s="36"/>
    </row>
    <row r="4" spans="1:2" ht="22.5">
      <c r="A4" s="36"/>
      <c r="B4" s="36"/>
    </row>
    <row r="5" spans="1:2" ht="45.75" customHeight="1">
      <c r="A5" s="37" t="s">
        <v>203</v>
      </c>
      <c r="B5" s="37" t="s">
        <v>597</v>
      </c>
    </row>
    <row r="6" spans="1:2" ht="45.75" customHeight="1">
      <c r="A6" s="37" t="s">
        <v>598</v>
      </c>
      <c r="B6" s="37" t="s">
        <v>599</v>
      </c>
    </row>
    <row r="7" spans="1:2" ht="45.75" customHeight="1">
      <c r="A7" s="37" t="s">
        <v>204</v>
      </c>
      <c r="B7" s="37" t="s">
        <v>600</v>
      </c>
    </row>
    <row r="8" spans="1:2" ht="45.75" customHeight="1">
      <c r="A8" s="37" t="s">
        <v>205</v>
      </c>
      <c r="B8" s="37" t="s">
        <v>601</v>
      </c>
    </row>
    <row r="9" spans="1:2" ht="45.75" customHeight="1">
      <c r="A9" s="37" t="s">
        <v>206</v>
      </c>
      <c r="B9" s="37" t="s">
        <v>602</v>
      </c>
    </row>
    <row r="10" spans="1:2" ht="45.75" customHeight="1">
      <c r="A10" s="37" t="s">
        <v>207</v>
      </c>
      <c r="B10" s="37" t="s">
        <v>603</v>
      </c>
    </row>
    <row r="11" spans="1:2" ht="45.75" customHeight="1">
      <c r="A11" s="37" t="s">
        <v>208</v>
      </c>
      <c r="B11" s="37" t="s">
        <v>604</v>
      </c>
    </row>
    <row r="12" spans="1:2" ht="45.75" customHeight="1">
      <c r="A12" s="37" t="s">
        <v>209</v>
      </c>
      <c r="B12" s="37" t="s">
        <v>605</v>
      </c>
    </row>
    <row r="13" spans="1:2" ht="45.75" customHeight="1">
      <c r="A13" s="37" t="s">
        <v>212</v>
      </c>
      <c r="B13" s="37" t="s">
        <v>159</v>
      </c>
    </row>
    <row r="14" spans="1:2" ht="45.75" customHeight="1">
      <c r="A14" s="37" t="s">
        <v>313</v>
      </c>
      <c r="B14" s="37" t="s">
        <v>214</v>
      </c>
    </row>
    <row r="15" spans="1:2" ht="45.75" customHeight="1">
      <c r="A15" s="37"/>
      <c r="B15" s="37"/>
    </row>
    <row r="41" ht="13.5">
      <c r="A41" s="115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rstPageNumber="19" useFirstPageNumber="1"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0">
      <selection activeCell="L27" sqref="L27"/>
    </sheetView>
  </sheetViews>
  <sheetFormatPr defaultColWidth="9.140625" defaultRowHeight="15"/>
  <cols>
    <col min="1" max="1" width="32.00390625" style="0" customWidth="1"/>
    <col min="2" max="3" width="18.7109375" style="0" customWidth="1"/>
    <col min="4" max="4" width="14.8515625" style="0" customWidth="1"/>
  </cols>
  <sheetData>
    <row r="1" spans="1:4" ht="39.75" customHeight="1">
      <c r="A1" s="127" t="s">
        <v>314</v>
      </c>
      <c r="B1" s="127"/>
      <c r="C1" s="127"/>
      <c r="D1" s="127"/>
    </row>
    <row r="2" spans="1:4" ht="27" customHeight="1">
      <c r="A2" s="1"/>
      <c r="B2" s="1"/>
      <c r="C2" s="1"/>
      <c r="D2" s="1" t="s">
        <v>43</v>
      </c>
    </row>
    <row r="3" spans="1:4" s="1" customFormat="1" ht="21" customHeight="1">
      <c r="A3" s="5" t="s">
        <v>0</v>
      </c>
      <c r="B3" s="13" t="s">
        <v>315</v>
      </c>
      <c r="C3" s="13" t="s">
        <v>316</v>
      </c>
      <c r="D3" s="14" t="s">
        <v>1</v>
      </c>
    </row>
    <row r="4" spans="1:4" s="1" customFormat="1" ht="21" customHeight="1">
      <c r="A4" s="28" t="s">
        <v>3</v>
      </c>
      <c r="B4" s="10">
        <f>SUM(B5:B19)</f>
        <v>25600</v>
      </c>
      <c r="C4" s="10">
        <f>SUM(C5:C19)</f>
        <v>36412</v>
      </c>
      <c r="D4" s="24">
        <f>(C4/B4-1)</f>
        <v>0.42234375</v>
      </c>
    </row>
    <row r="5" spans="1:4" ht="21" customHeight="1">
      <c r="A5" s="6" t="s">
        <v>157</v>
      </c>
      <c r="B5" s="8">
        <v>14115</v>
      </c>
      <c r="C5" s="8">
        <v>13968</v>
      </c>
      <c r="D5" s="25">
        <f aca="true" t="shared" si="0" ref="D5:D29">(C5/B5-1)</f>
        <v>-0.01041445270988306</v>
      </c>
    </row>
    <row r="6" spans="1:4" ht="21" customHeight="1">
      <c r="A6" s="22" t="s">
        <v>607</v>
      </c>
      <c r="B6" s="8">
        <v>17</v>
      </c>
      <c r="C6" s="8"/>
      <c r="D6" s="25">
        <f t="shared" si="0"/>
        <v>-1</v>
      </c>
    </row>
    <row r="7" spans="1:4" ht="21" customHeight="1">
      <c r="A7" s="6" t="s">
        <v>5</v>
      </c>
      <c r="B7" s="8">
        <v>2804</v>
      </c>
      <c r="C7" s="8">
        <v>3337</v>
      </c>
      <c r="D7" s="25">
        <f t="shared" si="0"/>
        <v>0.19008559201141217</v>
      </c>
    </row>
    <row r="8" spans="1:4" ht="21" customHeight="1">
      <c r="A8" s="6" t="s">
        <v>7</v>
      </c>
      <c r="B8" s="8"/>
      <c r="C8" s="8"/>
      <c r="D8" s="25"/>
    </row>
    <row r="9" spans="1:4" ht="21" customHeight="1">
      <c r="A9" s="6" t="s">
        <v>9</v>
      </c>
      <c r="B9" s="8">
        <v>2590</v>
      </c>
      <c r="C9" s="8">
        <v>10290</v>
      </c>
      <c r="D9" s="25">
        <f t="shared" si="0"/>
        <v>2.972972972972973</v>
      </c>
    </row>
    <row r="10" spans="1:4" ht="21" customHeight="1">
      <c r="A10" s="6" t="s">
        <v>11</v>
      </c>
      <c r="B10" s="8">
        <v>3348</v>
      </c>
      <c r="C10" s="8">
        <v>4078</v>
      </c>
      <c r="D10" s="25">
        <f t="shared" si="0"/>
        <v>0.21804062126642765</v>
      </c>
    </row>
    <row r="11" spans="1:4" ht="21" customHeight="1">
      <c r="A11" s="6" t="s">
        <v>13</v>
      </c>
      <c r="B11" s="8"/>
      <c r="C11" s="8"/>
      <c r="D11" s="25"/>
    </row>
    <row r="12" spans="1:4" ht="21" customHeight="1">
      <c r="A12" s="6" t="s">
        <v>15</v>
      </c>
      <c r="B12" s="8">
        <v>1079</v>
      </c>
      <c r="C12" s="8">
        <v>992</v>
      </c>
      <c r="D12" s="25">
        <f t="shared" si="0"/>
        <v>-0.0806302131603337</v>
      </c>
    </row>
    <row r="13" spans="1:4" ht="21" customHeight="1">
      <c r="A13" s="6" t="s">
        <v>17</v>
      </c>
      <c r="B13" s="8">
        <v>425</v>
      </c>
      <c r="C13" s="8">
        <v>496</v>
      </c>
      <c r="D13" s="25">
        <f t="shared" si="0"/>
        <v>0.1670588235294117</v>
      </c>
    </row>
    <row r="14" spans="1:4" ht="21" customHeight="1">
      <c r="A14" s="6" t="s">
        <v>19</v>
      </c>
      <c r="B14" s="8">
        <v>380</v>
      </c>
      <c r="C14" s="8">
        <v>737</v>
      </c>
      <c r="D14" s="25">
        <f t="shared" si="0"/>
        <v>0.9394736842105262</v>
      </c>
    </row>
    <row r="15" spans="1:4" ht="21" customHeight="1">
      <c r="A15" s="6" t="s">
        <v>21</v>
      </c>
      <c r="B15" s="8">
        <v>164</v>
      </c>
      <c r="C15" s="8">
        <v>189</v>
      </c>
      <c r="D15" s="25">
        <f t="shared" si="0"/>
        <v>0.15243902439024382</v>
      </c>
    </row>
    <row r="16" spans="1:4" ht="21" customHeight="1">
      <c r="A16" s="6" t="s">
        <v>23</v>
      </c>
      <c r="B16" s="8">
        <v>66</v>
      </c>
      <c r="C16" s="8">
        <v>74</v>
      </c>
      <c r="D16" s="25">
        <f t="shared" si="0"/>
        <v>0.1212121212121211</v>
      </c>
    </row>
    <row r="17" spans="1:4" ht="21" customHeight="1">
      <c r="A17" s="6" t="s">
        <v>25</v>
      </c>
      <c r="B17" s="8">
        <v>478</v>
      </c>
      <c r="C17" s="8">
        <v>607</v>
      </c>
      <c r="D17" s="25">
        <f t="shared" si="0"/>
        <v>0.2698744769874477</v>
      </c>
    </row>
    <row r="18" spans="1:4" ht="21" customHeight="1">
      <c r="A18" s="6" t="s">
        <v>27</v>
      </c>
      <c r="B18" s="8">
        <v>1</v>
      </c>
      <c r="C18" s="8">
        <v>1221</v>
      </c>
      <c r="D18" s="25">
        <f t="shared" si="0"/>
        <v>1220</v>
      </c>
    </row>
    <row r="19" spans="1:4" ht="21" customHeight="1">
      <c r="A19" s="6" t="s">
        <v>29</v>
      </c>
      <c r="B19" s="8">
        <v>133</v>
      </c>
      <c r="C19" s="8">
        <v>423</v>
      </c>
      <c r="D19" s="25">
        <f t="shared" si="0"/>
        <v>2.180451127819549</v>
      </c>
    </row>
    <row r="20" spans="1:4" ht="21" customHeight="1">
      <c r="A20" s="6"/>
      <c r="B20" s="8"/>
      <c r="C20" s="8"/>
      <c r="D20" s="25"/>
    </row>
    <row r="21" spans="1:4" ht="21" customHeight="1">
      <c r="A21" s="6" t="s">
        <v>31</v>
      </c>
      <c r="B21" s="7">
        <f>SUM(B22:B27)</f>
        <v>8421</v>
      </c>
      <c r="C21" s="7">
        <f>SUM(C22:C27)</f>
        <v>4349</v>
      </c>
      <c r="D21" s="27">
        <f t="shared" si="0"/>
        <v>-0.48355302220638874</v>
      </c>
    </row>
    <row r="22" spans="1:4" ht="21" customHeight="1">
      <c r="A22" s="6" t="s">
        <v>33</v>
      </c>
      <c r="B22" s="8">
        <v>1655</v>
      </c>
      <c r="C22" s="8">
        <v>1584</v>
      </c>
      <c r="D22" s="25">
        <f t="shared" si="0"/>
        <v>-0.04290030211480367</v>
      </c>
    </row>
    <row r="23" spans="1:4" ht="21" customHeight="1">
      <c r="A23" s="6" t="s">
        <v>35</v>
      </c>
      <c r="B23" s="8">
        <v>3426</v>
      </c>
      <c r="C23" s="8">
        <v>920</v>
      </c>
      <c r="D23" s="25">
        <f t="shared" si="0"/>
        <v>-0.7314652656158787</v>
      </c>
    </row>
    <row r="24" spans="1:4" ht="21" customHeight="1">
      <c r="A24" s="6" t="s">
        <v>37</v>
      </c>
      <c r="B24" s="8">
        <v>2316</v>
      </c>
      <c r="C24" s="8">
        <v>996</v>
      </c>
      <c r="D24" s="25">
        <f t="shared" si="0"/>
        <v>-0.5699481865284974</v>
      </c>
    </row>
    <row r="25" spans="1:4" ht="21" customHeight="1">
      <c r="A25" s="6" t="s">
        <v>39</v>
      </c>
      <c r="B25" s="8"/>
      <c r="C25" s="8"/>
      <c r="D25" s="25"/>
    </row>
    <row r="26" spans="1:4" ht="21" customHeight="1">
      <c r="A26" s="6" t="s">
        <v>40</v>
      </c>
      <c r="B26" s="8">
        <v>1024</v>
      </c>
      <c r="C26" s="8">
        <v>689</v>
      </c>
      <c r="D26" s="25">
        <f t="shared" si="0"/>
        <v>-0.3271484375</v>
      </c>
    </row>
    <row r="27" spans="1:4" ht="21" customHeight="1">
      <c r="A27" s="70" t="s">
        <v>380</v>
      </c>
      <c r="B27" s="8"/>
      <c r="C27" s="8">
        <v>160</v>
      </c>
      <c r="D27" s="25">
        <v>1</v>
      </c>
    </row>
    <row r="28" spans="1:4" ht="21" customHeight="1">
      <c r="A28" s="6"/>
      <c r="B28" s="8"/>
      <c r="C28" s="8"/>
      <c r="D28" s="25"/>
    </row>
    <row r="29" spans="1:4" ht="21" customHeight="1">
      <c r="A29" s="16" t="s">
        <v>41</v>
      </c>
      <c r="B29" s="9">
        <f>B4+B21</f>
        <v>34021</v>
      </c>
      <c r="C29" s="9">
        <f>C4+C21</f>
        <v>40761</v>
      </c>
      <c r="D29" s="17">
        <f t="shared" si="0"/>
        <v>0.19811293024896393</v>
      </c>
    </row>
    <row r="41" ht="13.5">
      <c r="A41" s="115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rstPageNumber="19" useFirstPageNumber="1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0">
      <selection activeCell="L27" sqref="L27"/>
    </sheetView>
  </sheetViews>
  <sheetFormatPr defaultColWidth="9.140625" defaultRowHeight="15"/>
  <cols>
    <col min="1" max="1" width="29.421875" style="0" customWidth="1"/>
    <col min="2" max="4" width="20.00390625" style="0" customWidth="1"/>
    <col min="5" max="5" width="11.57421875" style="0" bestFit="1" customWidth="1"/>
  </cols>
  <sheetData>
    <row r="1" spans="1:4" ht="39.75" customHeight="1">
      <c r="A1" s="127" t="s">
        <v>317</v>
      </c>
      <c r="B1" s="127"/>
      <c r="C1" s="127"/>
      <c r="D1" s="127"/>
    </row>
    <row r="2" ht="27" customHeight="1">
      <c r="D2" s="4" t="s">
        <v>43</v>
      </c>
    </row>
    <row r="3" spans="1:4" s="1" customFormat="1" ht="21" customHeight="1">
      <c r="A3" s="5" t="s">
        <v>0</v>
      </c>
      <c r="B3" s="13" t="s">
        <v>158</v>
      </c>
      <c r="C3" s="13" t="s">
        <v>316</v>
      </c>
      <c r="D3" s="14" t="s">
        <v>42</v>
      </c>
    </row>
    <row r="4" spans="1:4" ht="21" customHeight="1">
      <c r="A4" s="6" t="s">
        <v>44</v>
      </c>
      <c r="B4" s="8">
        <v>58871</v>
      </c>
      <c r="C4" s="8">
        <v>43461</v>
      </c>
      <c r="D4" s="25">
        <f>(C4/B4-1)</f>
        <v>-0.26175876068013115</v>
      </c>
    </row>
    <row r="5" spans="1:4" ht="21" customHeight="1">
      <c r="A5" s="6" t="s">
        <v>323</v>
      </c>
      <c r="B5" s="8"/>
      <c r="C5" s="8">
        <v>0</v>
      </c>
      <c r="D5" s="25"/>
    </row>
    <row r="6" spans="1:4" ht="21" customHeight="1">
      <c r="A6" s="22" t="s">
        <v>610</v>
      </c>
      <c r="B6" s="8"/>
      <c r="C6" s="8">
        <v>281</v>
      </c>
      <c r="D6" s="25">
        <v>1</v>
      </c>
    </row>
    <row r="7" spans="1:4" ht="21" customHeight="1">
      <c r="A7" s="6" t="s">
        <v>324</v>
      </c>
      <c r="B7" s="8">
        <v>83519</v>
      </c>
      <c r="C7" s="8">
        <v>108232</v>
      </c>
      <c r="D7" s="25">
        <f aca="true" t="shared" si="0" ref="D7:D28">(C7/B7-1)</f>
        <v>0.2958967420586933</v>
      </c>
    </row>
    <row r="8" spans="1:4" ht="21" customHeight="1">
      <c r="A8" s="6" t="s">
        <v>325</v>
      </c>
      <c r="B8" s="8">
        <v>109481</v>
      </c>
      <c r="C8" s="8">
        <v>110252</v>
      </c>
      <c r="D8" s="25">
        <f t="shared" si="0"/>
        <v>0.007042317845105561</v>
      </c>
    </row>
    <row r="9" spans="1:4" ht="21" customHeight="1">
      <c r="A9" s="6" t="s">
        <v>326</v>
      </c>
      <c r="B9" s="8">
        <v>230</v>
      </c>
      <c r="C9" s="8">
        <v>258</v>
      </c>
      <c r="D9" s="25">
        <f t="shared" si="0"/>
        <v>0.12173913043478257</v>
      </c>
    </row>
    <row r="10" spans="1:4" ht="21" customHeight="1">
      <c r="A10" s="6" t="s">
        <v>327</v>
      </c>
      <c r="B10" s="8">
        <v>2508</v>
      </c>
      <c r="C10" s="8">
        <v>6697</v>
      </c>
      <c r="D10" s="25">
        <f t="shared" si="0"/>
        <v>1.670255183413078</v>
      </c>
    </row>
    <row r="11" spans="1:4" ht="21" customHeight="1">
      <c r="A11" s="6" t="s">
        <v>328</v>
      </c>
      <c r="B11" s="8">
        <v>49369</v>
      </c>
      <c r="C11" s="8">
        <v>53953</v>
      </c>
      <c r="D11" s="25">
        <f t="shared" si="0"/>
        <v>0.09285178958455709</v>
      </c>
    </row>
    <row r="12" spans="1:4" ht="21" customHeight="1">
      <c r="A12" s="6" t="s">
        <v>329</v>
      </c>
      <c r="B12" s="8">
        <v>25401</v>
      </c>
      <c r="C12" s="8">
        <v>31028</v>
      </c>
      <c r="D12" s="25">
        <f t="shared" si="0"/>
        <v>0.2215267115467896</v>
      </c>
    </row>
    <row r="13" spans="1:4" ht="21" customHeight="1">
      <c r="A13" s="6" t="s">
        <v>322</v>
      </c>
      <c r="B13" s="8">
        <v>1667</v>
      </c>
      <c r="C13" s="8">
        <v>4101</v>
      </c>
      <c r="D13" s="25">
        <f t="shared" si="0"/>
        <v>1.4601079784043192</v>
      </c>
    </row>
    <row r="14" spans="1:4" ht="21" customHeight="1">
      <c r="A14" s="6" t="s">
        <v>330</v>
      </c>
      <c r="B14" s="8">
        <v>10868</v>
      </c>
      <c r="C14" s="8">
        <v>15925</v>
      </c>
      <c r="D14" s="25">
        <f t="shared" si="0"/>
        <v>0.4653110047846889</v>
      </c>
    </row>
    <row r="15" spans="1:4" ht="21" customHeight="1">
      <c r="A15" s="6" t="s">
        <v>331</v>
      </c>
      <c r="B15" s="8">
        <v>185396</v>
      </c>
      <c r="C15" s="8">
        <v>165883</v>
      </c>
      <c r="D15" s="25">
        <f t="shared" si="0"/>
        <v>-0.10525038296403377</v>
      </c>
    </row>
    <row r="16" spans="1:4" ht="21" customHeight="1">
      <c r="A16" s="6" t="s">
        <v>332</v>
      </c>
      <c r="B16" s="8">
        <v>10300</v>
      </c>
      <c r="C16" s="8">
        <v>8659</v>
      </c>
      <c r="D16" s="25">
        <f t="shared" si="0"/>
        <v>-0.15932038834951456</v>
      </c>
    </row>
    <row r="17" spans="1:4" ht="21" customHeight="1">
      <c r="A17" s="6" t="s">
        <v>333</v>
      </c>
      <c r="B17" s="8">
        <v>230</v>
      </c>
      <c r="C17" s="8">
        <v>2420</v>
      </c>
      <c r="D17" s="25">
        <f t="shared" si="0"/>
        <v>9.521739130434783</v>
      </c>
    </row>
    <row r="18" spans="1:4" ht="21" customHeight="1">
      <c r="A18" s="6" t="s">
        <v>334</v>
      </c>
      <c r="B18" s="8">
        <v>480</v>
      </c>
      <c r="C18" s="8">
        <v>160</v>
      </c>
      <c r="D18" s="25">
        <f t="shared" si="0"/>
        <v>-0.6666666666666667</v>
      </c>
    </row>
    <row r="19" spans="1:4" ht="21" customHeight="1">
      <c r="A19" s="6" t="s">
        <v>335</v>
      </c>
      <c r="B19" s="8"/>
      <c r="C19" s="8">
        <v>0</v>
      </c>
      <c r="D19" s="25"/>
    </row>
    <row r="20" spans="1:4" ht="21" customHeight="1">
      <c r="A20" s="6" t="s">
        <v>336</v>
      </c>
      <c r="B20" s="8">
        <v>795</v>
      </c>
      <c r="C20" s="8">
        <v>1522</v>
      </c>
      <c r="D20" s="25">
        <f t="shared" si="0"/>
        <v>0.9144654088050315</v>
      </c>
    </row>
    <row r="21" spans="1:4" ht="21" customHeight="1">
      <c r="A21" s="6" t="s">
        <v>337</v>
      </c>
      <c r="B21" s="8">
        <v>18216</v>
      </c>
      <c r="C21" s="8">
        <v>13845</v>
      </c>
      <c r="D21" s="25">
        <f t="shared" si="0"/>
        <v>-0.2399538866930171</v>
      </c>
    </row>
    <row r="22" spans="1:4" ht="21" customHeight="1">
      <c r="A22" s="6" t="s">
        <v>338</v>
      </c>
      <c r="B22" s="8">
        <v>298</v>
      </c>
      <c r="C22" s="8">
        <v>582</v>
      </c>
      <c r="D22" s="25">
        <f t="shared" si="0"/>
        <v>0.9530201342281879</v>
      </c>
    </row>
    <row r="23" spans="1:4" ht="21" customHeight="1">
      <c r="A23" s="21" t="s">
        <v>339</v>
      </c>
      <c r="B23" s="8"/>
      <c r="C23" s="8">
        <v>1717</v>
      </c>
      <c r="D23" s="25"/>
    </row>
    <row r="24" spans="1:4" ht="21" customHeight="1">
      <c r="A24" s="21" t="s">
        <v>340</v>
      </c>
      <c r="B24" s="8">
        <v>18991</v>
      </c>
      <c r="C24" s="8">
        <v>5789</v>
      </c>
      <c r="D24" s="25">
        <f t="shared" si="0"/>
        <v>-0.6951713969775157</v>
      </c>
    </row>
    <row r="25" spans="1:4" ht="21" customHeight="1">
      <c r="A25" s="6" t="s">
        <v>45</v>
      </c>
      <c r="B25" s="8">
        <v>4464</v>
      </c>
      <c r="C25" s="8">
        <v>10170</v>
      </c>
      <c r="D25" s="25">
        <f t="shared" si="0"/>
        <v>1.278225806451613</v>
      </c>
    </row>
    <row r="26" spans="1:4" ht="21" customHeight="1">
      <c r="A26" s="70" t="s">
        <v>612</v>
      </c>
      <c r="B26" s="8">
        <v>122</v>
      </c>
      <c r="C26" s="8">
        <v>102</v>
      </c>
      <c r="D26" s="25">
        <f t="shared" si="0"/>
        <v>-0.16393442622950816</v>
      </c>
    </row>
    <row r="27" spans="1:4" ht="21" customHeight="1">
      <c r="A27" s="6"/>
      <c r="B27" s="8"/>
      <c r="C27" s="8"/>
      <c r="D27" s="25"/>
    </row>
    <row r="28" spans="1:4" ht="21" customHeight="1">
      <c r="A28" s="16" t="s">
        <v>46</v>
      </c>
      <c r="B28" s="9">
        <f>SUM(B4:B27)</f>
        <v>581206</v>
      </c>
      <c r="C28" s="9">
        <f>SUM(C4:C27)</f>
        <v>585037</v>
      </c>
      <c r="D28" s="17">
        <f t="shared" si="0"/>
        <v>0.00659146670887778</v>
      </c>
    </row>
    <row r="41" ht="13.5">
      <c r="A41" s="115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rstPageNumber="19" useFirstPageNumber="1"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6">
      <selection activeCell="L27" sqref="L27"/>
    </sheetView>
  </sheetViews>
  <sheetFormatPr defaultColWidth="9.140625" defaultRowHeight="15"/>
  <cols>
    <col min="1" max="1" width="42.421875" style="0" bestFit="1" customWidth="1"/>
    <col min="2" max="3" width="13.421875" style="0" bestFit="1" customWidth="1"/>
    <col min="4" max="4" width="15.28125" style="0" bestFit="1" customWidth="1"/>
  </cols>
  <sheetData>
    <row r="1" spans="1:4" ht="39.75" customHeight="1">
      <c r="A1" s="127" t="s">
        <v>318</v>
      </c>
      <c r="B1" s="127"/>
      <c r="C1" s="127"/>
      <c r="D1" s="127"/>
    </row>
    <row r="2" ht="27" customHeight="1">
      <c r="D2" s="4" t="s">
        <v>47</v>
      </c>
    </row>
    <row r="3" spans="1:4" s="1" customFormat="1" ht="21" customHeight="1">
      <c r="A3" s="5" t="s">
        <v>0</v>
      </c>
      <c r="B3" s="13" t="s">
        <v>316</v>
      </c>
      <c r="C3" s="13" t="s">
        <v>319</v>
      </c>
      <c r="D3" s="14" t="s">
        <v>42</v>
      </c>
    </row>
    <row r="4" spans="1:4" s="1" customFormat="1" ht="21" customHeight="1">
      <c r="A4" s="23" t="s">
        <v>3</v>
      </c>
      <c r="B4" s="10">
        <f>SUM(B5:B18)</f>
        <v>36412</v>
      </c>
      <c r="C4" s="10">
        <f>SUM(C5:C19)</f>
        <v>34160</v>
      </c>
      <c r="D4" s="24">
        <f>(C4/B4-1)</f>
        <v>-0.061847742502471714</v>
      </c>
    </row>
    <row r="5" spans="1:4" ht="21" customHeight="1">
      <c r="A5" s="21" t="s">
        <v>156</v>
      </c>
      <c r="B5" s="8">
        <v>13968</v>
      </c>
      <c r="C5" s="8">
        <f>17500+200</f>
        <v>17700</v>
      </c>
      <c r="D5" s="25">
        <f aca="true" t="shared" si="0" ref="D5:D29">(C5/B5-1)</f>
        <v>0.2671821305841924</v>
      </c>
    </row>
    <row r="6" spans="1:4" ht="21" customHeight="1">
      <c r="A6" s="22" t="s">
        <v>4</v>
      </c>
      <c r="B6" s="8">
        <v>3337</v>
      </c>
      <c r="C6" s="8">
        <f>4258+207-35</f>
        <v>4430</v>
      </c>
      <c r="D6" s="25">
        <v>1</v>
      </c>
    </row>
    <row r="7" spans="1:4" ht="21" customHeight="1">
      <c r="A7" s="6" t="s">
        <v>7</v>
      </c>
      <c r="B7" s="8"/>
      <c r="C7" s="8"/>
      <c r="D7" s="25"/>
    </row>
    <row r="8" spans="1:4" ht="21" customHeight="1">
      <c r="A8" s="6" t="s">
        <v>9</v>
      </c>
      <c r="B8" s="8">
        <v>10290</v>
      </c>
      <c r="C8" s="8">
        <v>2160</v>
      </c>
      <c r="D8" s="25">
        <f t="shared" si="0"/>
        <v>-0.7900874635568513</v>
      </c>
    </row>
    <row r="9" spans="1:4" ht="21" customHeight="1">
      <c r="A9" s="6" t="s">
        <v>11</v>
      </c>
      <c r="B9" s="8">
        <v>4078</v>
      </c>
      <c r="C9" s="8">
        <v>5050</v>
      </c>
      <c r="D9" s="25">
        <f t="shared" si="0"/>
        <v>0.23835213339872485</v>
      </c>
    </row>
    <row r="10" spans="1:4" ht="21" customHeight="1">
      <c r="A10" s="6" t="s">
        <v>13</v>
      </c>
      <c r="B10" s="8"/>
      <c r="C10" s="8"/>
      <c r="D10" s="25"/>
    </row>
    <row r="11" spans="1:4" ht="21" customHeight="1">
      <c r="A11" s="6" t="s">
        <v>15</v>
      </c>
      <c r="B11" s="8">
        <v>992</v>
      </c>
      <c r="C11" s="8">
        <v>1250</v>
      </c>
      <c r="D11" s="25">
        <f t="shared" si="0"/>
        <v>0.26008064516129026</v>
      </c>
    </row>
    <row r="12" spans="1:4" ht="21" customHeight="1">
      <c r="A12" s="6" t="s">
        <v>17</v>
      </c>
      <c r="B12" s="8">
        <v>496</v>
      </c>
      <c r="C12" s="8">
        <v>510</v>
      </c>
      <c r="D12" s="25">
        <f t="shared" si="0"/>
        <v>0.02822580645161299</v>
      </c>
    </row>
    <row r="13" spans="1:4" ht="21" customHeight="1">
      <c r="A13" s="6" t="s">
        <v>19</v>
      </c>
      <c r="B13" s="8">
        <v>737</v>
      </c>
      <c r="C13" s="8">
        <v>830</v>
      </c>
      <c r="D13" s="25">
        <f t="shared" si="0"/>
        <v>0.12618724559023065</v>
      </c>
    </row>
    <row r="14" spans="1:4" ht="21" customHeight="1">
      <c r="A14" s="6" t="s">
        <v>21</v>
      </c>
      <c r="B14" s="8">
        <v>189</v>
      </c>
      <c r="C14" s="8">
        <v>200</v>
      </c>
      <c r="D14" s="25">
        <f t="shared" si="0"/>
        <v>0.05820105820105814</v>
      </c>
    </row>
    <row r="15" spans="1:4" ht="21" customHeight="1">
      <c r="A15" s="6" t="s">
        <v>23</v>
      </c>
      <c r="B15" s="8">
        <v>74</v>
      </c>
      <c r="C15" s="8">
        <v>120</v>
      </c>
      <c r="D15" s="25">
        <f t="shared" si="0"/>
        <v>0.6216216216216217</v>
      </c>
    </row>
    <row r="16" spans="1:4" ht="21" customHeight="1">
      <c r="A16" s="6" t="s">
        <v>25</v>
      </c>
      <c r="B16" s="8">
        <v>607</v>
      </c>
      <c r="C16" s="8">
        <v>700</v>
      </c>
      <c r="D16" s="25">
        <f t="shared" si="0"/>
        <v>0.15321252059308077</v>
      </c>
    </row>
    <row r="17" spans="1:4" ht="21" customHeight="1">
      <c r="A17" s="6" t="s">
        <v>27</v>
      </c>
      <c r="B17" s="8">
        <v>1221</v>
      </c>
      <c r="C17" s="8">
        <v>500</v>
      </c>
      <c r="D17" s="25">
        <f t="shared" si="0"/>
        <v>-0.5904995904995904</v>
      </c>
    </row>
    <row r="18" spans="1:4" ht="21" customHeight="1">
      <c r="A18" s="6" t="s">
        <v>29</v>
      </c>
      <c r="B18" s="8">
        <v>423</v>
      </c>
      <c r="C18" s="8">
        <v>610</v>
      </c>
      <c r="D18" s="25">
        <f t="shared" si="0"/>
        <v>0.4420803782505911</v>
      </c>
    </row>
    <row r="19" spans="1:4" ht="21" customHeight="1">
      <c r="A19" s="70" t="s">
        <v>378</v>
      </c>
      <c r="B19" s="8"/>
      <c r="C19" s="8">
        <v>100</v>
      </c>
      <c r="D19" s="25">
        <v>1</v>
      </c>
    </row>
    <row r="20" spans="1:4" ht="21" customHeight="1">
      <c r="A20" s="26" t="s">
        <v>150</v>
      </c>
      <c r="B20" s="7">
        <f>SUM(B21:B27)</f>
        <v>4349</v>
      </c>
      <c r="C20" s="7">
        <f>SUM(C21:C27)</f>
        <v>9046</v>
      </c>
      <c r="D20" s="27">
        <f t="shared" si="0"/>
        <v>1.080018395033341</v>
      </c>
    </row>
    <row r="21" spans="1:4" ht="21" customHeight="1">
      <c r="A21" s="6" t="s">
        <v>33</v>
      </c>
      <c r="B21" s="8">
        <v>1584</v>
      </c>
      <c r="C21" s="8">
        <v>1811</v>
      </c>
      <c r="D21" s="25">
        <f t="shared" si="0"/>
        <v>0.14330808080808088</v>
      </c>
    </row>
    <row r="22" spans="1:4" ht="21" customHeight="1">
      <c r="A22" s="6" t="s">
        <v>35</v>
      </c>
      <c r="B22" s="8">
        <v>920</v>
      </c>
      <c r="C22" s="8">
        <v>1526</v>
      </c>
      <c r="D22" s="25">
        <f t="shared" si="0"/>
        <v>0.6586956521739131</v>
      </c>
    </row>
    <row r="23" spans="1:4" ht="21" customHeight="1">
      <c r="A23" s="6" t="s">
        <v>37</v>
      </c>
      <c r="B23" s="8">
        <v>996</v>
      </c>
      <c r="C23" s="8">
        <v>1509</v>
      </c>
      <c r="D23" s="25">
        <f t="shared" si="0"/>
        <v>0.5150602409638554</v>
      </c>
    </row>
    <row r="24" spans="1:4" ht="21" customHeight="1">
      <c r="A24" s="6" t="s">
        <v>39</v>
      </c>
      <c r="B24" s="8"/>
      <c r="C24" s="8"/>
      <c r="D24" s="25"/>
    </row>
    <row r="25" spans="1:4" ht="21" customHeight="1">
      <c r="A25" s="6" t="s">
        <v>40</v>
      </c>
      <c r="B25" s="8">
        <v>689</v>
      </c>
      <c r="C25" s="8">
        <v>2700</v>
      </c>
      <c r="D25" s="25">
        <f t="shared" si="0"/>
        <v>2.918722786647315</v>
      </c>
    </row>
    <row r="26" spans="1:4" ht="21" customHeight="1">
      <c r="A26" s="70" t="s">
        <v>377</v>
      </c>
      <c r="B26" s="8">
        <v>160</v>
      </c>
      <c r="C26" s="8">
        <v>1500</v>
      </c>
      <c r="D26" s="25">
        <f t="shared" si="0"/>
        <v>8.375</v>
      </c>
    </row>
    <row r="27" spans="1:4" ht="21" customHeight="1">
      <c r="A27" s="6"/>
      <c r="B27" s="8"/>
      <c r="C27" s="8"/>
      <c r="D27" s="25"/>
    </row>
    <row r="28" spans="1:4" ht="21" customHeight="1">
      <c r="A28" s="6"/>
      <c r="B28" s="8"/>
      <c r="C28" s="8"/>
      <c r="D28" s="25"/>
    </row>
    <row r="29" spans="1:4" ht="21" customHeight="1">
      <c r="A29" s="16" t="s">
        <v>41</v>
      </c>
      <c r="B29" s="9">
        <f>B4+B20</f>
        <v>40761</v>
      </c>
      <c r="C29" s="9">
        <f>C4+C20</f>
        <v>43206</v>
      </c>
      <c r="D29" s="17">
        <f t="shared" si="0"/>
        <v>0.05998380805181425</v>
      </c>
    </row>
    <row r="41" ht="13.5">
      <c r="A41" s="115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rstPageNumber="19" useFirstPageNumber="1"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31.421875" style="0" customWidth="1"/>
    <col min="2" max="2" width="25.00390625" style="0" customWidth="1"/>
    <col min="3" max="3" width="27.7109375" style="2" customWidth="1"/>
    <col min="4" max="4" width="13.7109375" style="0" customWidth="1"/>
  </cols>
  <sheetData>
    <row r="1" spans="1:3" ht="39.75" customHeight="1">
      <c r="A1" s="128" t="s">
        <v>320</v>
      </c>
      <c r="B1" s="128"/>
      <c r="C1" s="128"/>
    </row>
    <row r="2" ht="27" customHeight="1">
      <c r="C2" s="67" t="s">
        <v>43</v>
      </c>
    </row>
    <row r="3" spans="1:3" s="1" customFormat="1" ht="21" customHeight="1">
      <c r="A3" s="5" t="s">
        <v>0</v>
      </c>
      <c r="B3" s="13" t="s">
        <v>319</v>
      </c>
      <c r="C3" s="68" t="s">
        <v>221</v>
      </c>
    </row>
    <row r="4" spans="1:3" ht="21" customHeight="1">
      <c r="A4" s="6" t="s">
        <v>44</v>
      </c>
      <c r="B4" s="8">
        <v>43110</v>
      </c>
      <c r="C4" s="129" t="s">
        <v>592</v>
      </c>
    </row>
    <row r="5" spans="1:3" ht="21" customHeight="1">
      <c r="A5" s="6" t="s">
        <v>323</v>
      </c>
      <c r="B5" s="8">
        <f>ROUND(D5/10000,0)</f>
        <v>0</v>
      </c>
      <c r="C5" s="130"/>
    </row>
    <row r="6" spans="1:3" ht="21" customHeight="1">
      <c r="A6" s="22" t="s">
        <v>611</v>
      </c>
      <c r="B6" s="78">
        <v>281</v>
      </c>
      <c r="C6" s="130"/>
    </row>
    <row r="7" spans="1:3" ht="21" customHeight="1">
      <c r="A7" s="6" t="s">
        <v>324</v>
      </c>
      <c r="B7" s="8">
        <v>79905</v>
      </c>
      <c r="C7" s="130"/>
    </row>
    <row r="8" spans="1:3" ht="21" customHeight="1">
      <c r="A8" s="6" t="s">
        <v>325</v>
      </c>
      <c r="B8" s="8">
        <f>108178+9200</f>
        <v>117378</v>
      </c>
      <c r="C8" s="130"/>
    </row>
    <row r="9" spans="1:3" ht="21" customHeight="1">
      <c r="A9" s="6" t="s">
        <v>326</v>
      </c>
      <c r="B9" s="8">
        <v>283</v>
      </c>
      <c r="C9" s="130"/>
    </row>
    <row r="10" spans="1:3" ht="21" customHeight="1">
      <c r="A10" s="6" t="s">
        <v>327</v>
      </c>
      <c r="B10" s="8">
        <v>6757</v>
      </c>
      <c r="C10" s="130"/>
    </row>
    <row r="11" spans="1:3" ht="21" customHeight="1">
      <c r="A11" s="6" t="s">
        <v>328</v>
      </c>
      <c r="B11" s="8">
        <v>54102</v>
      </c>
      <c r="C11" s="130"/>
    </row>
    <row r="12" spans="1:3" ht="21" customHeight="1">
      <c r="A12" s="6" t="s">
        <v>329</v>
      </c>
      <c r="B12" s="8">
        <v>31419</v>
      </c>
      <c r="C12" s="130"/>
    </row>
    <row r="13" spans="1:3" ht="21" customHeight="1">
      <c r="A13" s="6" t="s">
        <v>322</v>
      </c>
      <c r="B13" s="8">
        <v>3820</v>
      </c>
      <c r="C13" s="130"/>
    </row>
    <row r="14" spans="1:3" ht="21" customHeight="1">
      <c r="A14" s="6" t="s">
        <v>330</v>
      </c>
      <c r="B14" s="8">
        <v>10946</v>
      </c>
      <c r="C14" s="130"/>
    </row>
    <row r="15" spans="1:3" ht="21" customHeight="1">
      <c r="A15" s="6" t="s">
        <v>331</v>
      </c>
      <c r="B15" s="8">
        <v>106650</v>
      </c>
      <c r="C15" s="130"/>
    </row>
    <row r="16" spans="1:3" ht="21" customHeight="1">
      <c r="A16" s="6" t="s">
        <v>332</v>
      </c>
      <c r="B16" s="8">
        <v>8659</v>
      </c>
      <c r="C16" s="130"/>
    </row>
    <row r="17" spans="1:3" ht="21" customHeight="1">
      <c r="A17" s="6" t="s">
        <v>333</v>
      </c>
      <c r="B17" s="8">
        <v>2452</v>
      </c>
      <c r="C17" s="130"/>
    </row>
    <row r="18" spans="1:3" ht="21" customHeight="1">
      <c r="A18" s="6" t="s">
        <v>334</v>
      </c>
      <c r="B18" s="8">
        <v>160</v>
      </c>
      <c r="C18" s="130"/>
    </row>
    <row r="19" spans="1:3" ht="21" customHeight="1">
      <c r="A19" s="6" t="s">
        <v>335</v>
      </c>
      <c r="B19" s="8">
        <f>ROUND(D19/10000,0)</f>
        <v>0</v>
      </c>
      <c r="C19" s="130"/>
    </row>
    <row r="20" spans="1:3" ht="21" customHeight="1">
      <c r="A20" s="71" t="s">
        <v>435</v>
      </c>
      <c r="B20" s="8">
        <v>1602</v>
      </c>
      <c r="C20" s="130"/>
    </row>
    <row r="21" spans="1:3" ht="21" customHeight="1">
      <c r="A21" s="6" t="s">
        <v>337</v>
      </c>
      <c r="B21" s="8">
        <v>13845</v>
      </c>
      <c r="C21" s="130"/>
    </row>
    <row r="22" spans="1:3" ht="21" customHeight="1">
      <c r="A22" s="6" t="s">
        <v>338</v>
      </c>
      <c r="B22" s="8">
        <v>612</v>
      </c>
      <c r="C22" s="130"/>
    </row>
    <row r="23" spans="1:3" ht="21" customHeight="1">
      <c r="A23" s="21" t="s">
        <v>339</v>
      </c>
      <c r="B23" s="8">
        <v>1778</v>
      </c>
      <c r="C23" s="130"/>
    </row>
    <row r="24" spans="1:3" ht="21" customHeight="1">
      <c r="A24" s="21" t="s">
        <v>340</v>
      </c>
      <c r="B24" s="8">
        <f>10367+315</f>
        <v>10682</v>
      </c>
      <c r="C24" s="130"/>
    </row>
    <row r="25" spans="1:3" ht="21" customHeight="1">
      <c r="A25" s="6" t="s">
        <v>45</v>
      </c>
      <c r="B25" s="8">
        <v>12880</v>
      </c>
      <c r="C25" s="130"/>
    </row>
    <row r="26" spans="1:3" ht="21" customHeight="1">
      <c r="A26" s="6" t="s">
        <v>341</v>
      </c>
      <c r="B26" s="8">
        <v>105</v>
      </c>
      <c r="C26" s="130"/>
    </row>
    <row r="27" spans="1:3" ht="21" customHeight="1">
      <c r="A27" s="6"/>
      <c r="B27" s="8"/>
      <c r="C27" s="130"/>
    </row>
    <row r="28" spans="1:3" ht="21" customHeight="1">
      <c r="A28" s="16" t="s">
        <v>46</v>
      </c>
      <c r="B28" s="9">
        <f>SUM(B4:B27)</f>
        <v>507426</v>
      </c>
      <c r="C28" s="131"/>
    </row>
    <row r="41" ht="13.5">
      <c r="A41" s="115"/>
    </row>
  </sheetData>
  <sheetProtection/>
  <mergeCells count="2">
    <mergeCell ref="A1:C1"/>
    <mergeCell ref="C4:C28"/>
  </mergeCells>
  <printOptions horizontalCentered="1"/>
  <pageMargins left="0.7086614173228347" right="0.7086614173228347" top="0.7480314960629921" bottom="0.7480314960629921" header="0.31496062992125984" footer="0.31496062992125984"/>
  <pageSetup firstPageNumber="19" useFirstPageNumber="1"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7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27.28125" style="81" customWidth="1"/>
    <col min="2" max="2" width="21.140625" style="81" customWidth="1"/>
    <col min="3" max="3" width="34.28125" style="81" customWidth="1"/>
    <col min="4" max="4" width="16.00390625" style="81" customWidth="1"/>
    <col min="5" max="5" width="12.57421875" style="81" customWidth="1"/>
  </cols>
  <sheetData>
    <row r="1" spans="1:5" ht="27">
      <c r="A1" s="132" t="s">
        <v>606</v>
      </c>
      <c r="B1" s="132"/>
      <c r="C1" s="132"/>
      <c r="D1" s="132"/>
      <c r="E1" s="132"/>
    </row>
    <row r="2" ht="13.5">
      <c r="E2" s="82" t="s">
        <v>47</v>
      </c>
    </row>
    <row r="3" spans="1:5" ht="13.5">
      <c r="A3" s="133" t="s">
        <v>167</v>
      </c>
      <c r="B3" s="133"/>
      <c r="C3" s="133" t="s">
        <v>168</v>
      </c>
      <c r="D3" s="133"/>
      <c r="E3" s="133" t="s">
        <v>169</v>
      </c>
    </row>
    <row r="4" spans="1:5" s="3" customFormat="1" ht="13.5">
      <c r="A4" s="83" t="s">
        <v>170</v>
      </c>
      <c r="B4" s="84" t="s">
        <v>171</v>
      </c>
      <c r="C4" s="85" t="s">
        <v>170</v>
      </c>
      <c r="D4" s="84" t="s">
        <v>171</v>
      </c>
      <c r="E4" s="134"/>
    </row>
    <row r="5" spans="1:5" s="2" customFormat="1" ht="13.5">
      <c r="A5" s="86" t="s">
        <v>2</v>
      </c>
      <c r="B5" s="77">
        <f>SUM(B6:B20)</f>
        <v>34160</v>
      </c>
      <c r="C5" s="87" t="s">
        <v>172</v>
      </c>
      <c r="D5" s="77">
        <f>D6+D9+D11+D15+D17+D20+D23+D25+D28+D30+D33+D37+D61+D39+D42+D45+D48+D51+D54+D56+D64+D59</f>
        <v>43110</v>
      </c>
      <c r="E5" s="88"/>
    </row>
    <row r="6" spans="1:5" s="2" customFormat="1" ht="13.5">
      <c r="A6" s="89" t="s">
        <v>157</v>
      </c>
      <c r="B6" s="15">
        <v>17700</v>
      </c>
      <c r="C6" s="74" t="s">
        <v>48</v>
      </c>
      <c r="D6" s="15">
        <f>SUM(D7:D8)</f>
        <v>419</v>
      </c>
      <c r="E6" s="90"/>
    </row>
    <row r="7" spans="1:5" s="2" customFormat="1" ht="13.5">
      <c r="A7" s="89" t="s">
        <v>4</v>
      </c>
      <c r="B7" s="15">
        <v>4430</v>
      </c>
      <c r="C7" s="74" t="s">
        <v>49</v>
      </c>
      <c r="D7" s="15">
        <v>419</v>
      </c>
      <c r="E7" s="90"/>
    </row>
    <row r="8" spans="1:5" s="2" customFormat="1" ht="13.5">
      <c r="A8" s="89" t="s">
        <v>6</v>
      </c>
      <c r="B8" s="15"/>
      <c r="C8" s="74" t="s">
        <v>51</v>
      </c>
      <c r="D8" s="15"/>
      <c r="E8" s="90"/>
    </row>
    <row r="9" spans="1:5" s="2" customFormat="1" ht="13.5">
      <c r="A9" s="89" t="s">
        <v>8</v>
      </c>
      <c r="B9" s="15">
        <v>2160</v>
      </c>
      <c r="C9" s="74" t="s">
        <v>52</v>
      </c>
      <c r="D9" s="15">
        <f>D10</f>
        <v>404</v>
      </c>
      <c r="E9" s="90"/>
    </row>
    <row r="10" spans="1:5" s="2" customFormat="1" ht="13.5">
      <c r="A10" s="89" t="s">
        <v>10</v>
      </c>
      <c r="B10" s="15">
        <v>5050</v>
      </c>
      <c r="C10" s="74" t="s">
        <v>49</v>
      </c>
      <c r="D10" s="15">
        <v>404</v>
      </c>
      <c r="E10" s="90"/>
    </row>
    <row r="11" spans="1:5" s="2" customFormat="1" ht="13.5">
      <c r="A11" s="89" t="s">
        <v>12</v>
      </c>
      <c r="B11" s="15"/>
      <c r="C11" s="74" t="s">
        <v>53</v>
      </c>
      <c r="D11" s="15">
        <f>SUM(D12:D14)</f>
        <v>18005</v>
      </c>
      <c r="E11" s="90"/>
    </row>
    <row r="12" spans="1:5" s="2" customFormat="1" ht="13.5">
      <c r="A12" s="89" t="s">
        <v>14</v>
      </c>
      <c r="B12" s="15">
        <v>1250</v>
      </c>
      <c r="C12" s="74" t="s">
        <v>49</v>
      </c>
      <c r="D12" s="15">
        <f>18345-650+300</f>
        <v>17995</v>
      </c>
      <c r="E12" s="90"/>
    </row>
    <row r="13" spans="1:5" s="2" customFormat="1" ht="27">
      <c r="A13" s="89" t="s">
        <v>16</v>
      </c>
      <c r="B13" s="15">
        <v>510</v>
      </c>
      <c r="C13" s="75" t="s">
        <v>399</v>
      </c>
      <c r="D13" s="15"/>
      <c r="E13" s="90"/>
    </row>
    <row r="14" spans="1:5" s="2" customFormat="1" ht="27">
      <c r="A14" s="89" t="s">
        <v>18</v>
      </c>
      <c r="B14" s="15">
        <v>830</v>
      </c>
      <c r="C14" s="74" t="s">
        <v>54</v>
      </c>
      <c r="D14" s="15">
        <v>10</v>
      </c>
      <c r="E14" s="90"/>
    </row>
    <row r="15" spans="1:5" s="2" customFormat="1" ht="13.5">
      <c r="A15" s="89" t="s">
        <v>20</v>
      </c>
      <c r="B15" s="15">
        <v>200</v>
      </c>
      <c r="C15" s="74" t="s">
        <v>55</v>
      </c>
      <c r="D15" s="15">
        <f>D16</f>
        <v>820</v>
      </c>
      <c r="E15" s="90"/>
    </row>
    <row r="16" spans="1:5" s="2" customFormat="1" ht="13.5">
      <c r="A16" s="89" t="s">
        <v>22</v>
      </c>
      <c r="B16" s="15">
        <v>120</v>
      </c>
      <c r="C16" s="74" t="s">
        <v>49</v>
      </c>
      <c r="D16" s="15">
        <v>820</v>
      </c>
      <c r="E16" s="90"/>
    </row>
    <row r="17" spans="1:5" s="2" customFormat="1" ht="13.5">
      <c r="A17" s="89" t="s">
        <v>24</v>
      </c>
      <c r="B17" s="15">
        <v>700</v>
      </c>
      <c r="C17" s="74" t="s">
        <v>56</v>
      </c>
      <c r="D17" s="15">
        <f>SUM(D18:D19)</f>
        <v>238</v>
      </c>
      <c r="E17" s="90"/>
    </row>
    <row r="18" spans="1:5" s="2" customFormat="1" ht="13.5">
      <c r="A18" s="89" t="s">
        <v>26</v>
      </c>
      <c r="B18" s="15">
        <v>500</v>
      </c>
      <c r="C18" s="74" t="s">
        <v>49</v>
      </c>
      <c r="D18" s="15">
        <v>195</v>
      </c>
      <c r="E18" s="90"/>
    </row>
    <row r="19" spans="1:5" s="2" customFormat="1" ht="13.5">
      <c r="A19" s="89" t="s">
        <v>28</v>
      </c>
      <c r="B19" s="15">
        <v>610</v>
      </c>
      <c r="C19" s="79" t="s">
        <v>464</v>
      </c>
      <c r="D19" s="15">
        <v>43</v>
      </c>
      <c r="E19" s="90"/>
    </row>
    <row r="20" spans="1:5" s="2" customFormat="1" ht="13.5">
      <c r="A20" s="89" t="s">
        <v>395</v>
      </c>
      <c r="B20" s="15">
        <v>100</v>
      </c>
      <c r="C20" s="74" t="s">
        <v>57</v>
      </c>
      <c r="D20" s="15">
        <f>SUM(D21:D22)</f>
        <v>2294</v>
      </c>
      <c r="E20" s="90"/>
    </row>
    <row r="21" spans="1:5" s="2" customFormat="1" ht="13.5">
      <c r="A21" s="89"/>
      <c r="B21" s="15"/>
      <c r="C21" s="74" t="s">
        <v>49</v>
      </c>
      <c r="D21" s="15">
        <v>2229</v>
      </c>
      <c r="E21" s="90"/>
    </row>
    <row r="22" spans="1:5" s="2" customFormat="1" ht="13.5">
      <c r="A22" s="89"/>
      <c r="B22" s="15"/>
      <c r="C22" s="74" t="s">
        <v>58</v>
      </c>
      <c r="D22" s="15">
        <v>65</v>
      </c>
      <c r="E22" s="90"/>
    </row>
    <row r="23" spans="1:5" s="2" customFormat="1" ht="13.5">
      <c r="A23" s="86" t="s">
        <v>30</v>
      </c>
      <c r="B23" s="77">
        <f>SUM(B24:B29)</f>
        <v>9046</v>
      </c>
      <c r="C23" s="74" t="s">
        <v>59</v>
      </c>
      <c r="D23" s="15">
        <f>D24</f>
        <v>209</v>
      </c>
      <c r="E23" s="90"/>
    </row>
    <row r="24" spans="1:5" s="2" customFormat="1" ht="13.5">
      <c r="A24" s="89" t="s">
        <v>32</v>
      </c>
      <c r="B24" s="15">
        <v>1811</v>
      </c>
      <c r="C24" s="74" t="s">
        <v>49</v>
      </c>
      <c r="D24" s="15">
        <v>209</v>
      </c>
      <c r="E24" s="90"/>
    </row>
    <row r="25" spans="1:5" s="2" customFormat="1" ht="13.5">
      <c r="A25" s="89" t="s">
        <v>34</v>
      </c>
      <c r="B25" s="15">
        <v>1526</v>
      </c>
      <c r="C25" s="74" t="s">
        <v>60</v>
      </c>
      <c r="D25" s="15">
        <f>SUM(D26:D27)</f>
        <v>701</v>
      </c>
      <c r="E25" s="90"/>
    </row>
    <row r="26" spans="1:5" s="2" customFormat="1" ht="13.5">
      <c r="A26" s="89" t="s">
        <v>36</v>
      </c>
      <c r="B26" s="15">
        <v>1509</v>
      </c>
      <c r="C26" s="74" t="s">
        <v>49</v>
      </c>
      <c r="D26" s="15">
        <v>700</v>
      </c>
      <c r="E26" s="90"/>
    </row>
    <row r="27" spans="1:5" s="2" customFormat="1" ht="13.5">
      <c r="A27" s="89" t="s">
        <v>38</v>
      </c>
      <c r="B27" s="15"/>
      <c r="C27" s="79" t="s">
        <v>465</v>
      </c>
      <c r="D27" s="15">
        <v>1</v>
      </c>
      <c r="E27" s="90"/>
    </row>
    <row r="28" spans="1:5" s="2" customFormat="1" ht="27">
      <c r="A28" s="89" t="s">
        <v>396</v>
      </c>
      <c r="B28" s="15">
        <v>2700</v>
      </c>
      <c r="C28" s="75" t="s">
        <v>419</v>
      </c>
      <c r="D28" s="15">
        <f>D29</f>
        <v>22</v>
      </c>
      <c r="E28" s="90"/>
    </row>
    <row r="29" spans="1:5" s="2" customFormat="1" ht="13.5">
      <c r="A29" s="89" t="s">
        <v>397</v>
      </c>
      <c r="B29" s="15">
        <v>1500</v>
      </c>
      <c r="C29" s="75" t="s">
        <v>420</v>
      </c>
      <c r="D29" s="15">
        <v>22</v>
      </c>
      <c r="E29" s="90"/>
    </row>
    <row r="30" spans="1:5" s="2" customFormat="1" ht="13.5">
      <c r="A30" s="89"/>
      <c r="B30" s="15"/>
      <c r="C30" s="74" t="s">
        <v>61</v>
      </c>
      <c r="D30" s="15">
        <f>D31+D32</f>
        <v>1448</v>
      </c>
      <c r="E30" s="90"/>
    </row>
    <row r="31" spans="1:5" s="2" customFormat="1" ht="13.5">
      <c r="A31" s="89"/>
      <c r="B31" s="15"/>
      <c r="C31" s="74" t="s">
        <v>49</v>
      </c>
      <c r="D31" s="15">
        <v>1138</v>
      </c>
      <c r="E31" s="90"/>
    </row>
    <row r="32" spans="1:5" s="2" customFormat="1" ht="13.5">
      <c r="A32" s="89"/>
      <c r="B32" s="15"/>
      <c r="C32" s="79" t="s">
        <v>466</v>
      </c>
      <c r="D32" s="15">
        <v>310</v>
      </c>
      <c r="E32" s="90"/>
    </row>
    <row r="33" spans="1:5" s="2" customFormat="1" ht="13.5">
      <c r="A33" s="89"/>
      <c r="B33" s="15"/>
      <c r="C33" s="74" t="s">
        <v>62</v>
      </c>
      <c r="D33" s="15">
        <f>SUM(D34:D36)</f>
        <v>1249</v>
      </c>
      <c r="E33" s="90"/>
    </row>
    <row r="34" spans="1:5" s="2" customFormat="1" ht="13.5">
      <c r="A34" s="89"/>
      <c r="B34" s="15"/>
      <c r="C34" s="74" t="s">
        <v>49</v>
      </c>
      <c r="D34" s="15">
        <v>313</v>
      </c>
      <c r="E34" s="90"/>
    </row>
    <row r="35" spans="1:5" s="2" customFormat="1" ht="13.5">
      <c r="A35" s="89"/>
      <c r="B35" s="15"/>
      <c r="C35" s="75" t="s">
        <v>398</v>
      </c>
      <c r="D35" s="15">
        <v>825</v>
      </c>
      <c r="E35" s="90"/>
    </row>
    <row r="36" spans="1:5" s="2" customFormat="1" ht="13.5">
      <c r="A36" s="89"/>
      <c r="B36" s="15"/>
      <c r="C36" s="74" t="s">
        <v>63</v>
      </c>
      <c r="D36" s="15">
        <v>111</v>
      </c>
      <c r="E36" s="90"/>
    </row>
    <row r="37" spans="1:5" s="2" customFormat="1" ht="13.5">
      <c r="A37" s="89"/>
      <c r="B37" s="15"/>
      <c r="C37" s="79" t="s">
        <v>467</v>
      </c>
      <c r="D37" s="15">
        <f>D38</f>
        <v>57</v>
      </c>
      <c r="E37" s="90"/>
    </row>
    <row r="38" spans="1:5" s="2" customFormat="1" ht="13.5">
      <c r="A38" s="89"/>
      <c r="B38" s="15"/>
      <c r="C38" s="79" t="s">
        <v>468</v>
      </c>
      <c r="D38" s="15">
        <v>57</v>
      </c>
      <c r="E38" s="90"/>
    </row>
    <row r="39" spans="1:5" s="2" customFormat="1" ht="13.5">
      <c r="A39" s="89"/>
      <c r="B39" s="15"/>
      <c r="C39" s="75" t="s">
        <v>174</v>
      </c>
      <c r="D39" s="15">
        <f>SUM(D40:D41)</f>
        <v>0</v>
      </c>
      <c r="E39" s="90"/>
    </row>
    <row r="40" spans="1:5" s="2" customFormat="1" ht="13.5">
      <c r="A40" s="89"/>
      <c r="B40" s="15"/>
      <c r="C40" s="75" t="s">
        <v>173</v>
      </c>
      <c r="D40" s="15"/>
      <c r="E40" s="90"/>
    </row>
    <row r="41" spans="1:5" s="2" customFormat="1" ht="13.5">
      <c r="A41" s="116"/>
      <c r="B41" s="15"/>
      <c r="C41" s="75" t="s">
        <v>175</v>
      </c>
      <c r="D41" s="15"/>
      <c r="E41" s="90"/>
    </row>
    <row r="42" spans="1:5" s="2" customFormat="1" ht="13.5">
      <c r="A42" s="91"/>
      <c r="B42" s="92"/>
      <c r="C42" s="74" t="s">
        <v>64</v>
      </c>
      <c r="D42" s="15">
        <f>D43+D44</f>
        <v>368</v>
      </c>
      <c r="E42" s="90"/>
    </row>
    <row r="43" spans="1:5" s="2" customFormat="1" ht="13.5">
      <c r="A43" s="89"/>
      <c r="B43" s="15"/>
      <c r="C43" s="74" t="s">
        <v>49</v>
      </c>
      <c r="D43" s="15">
        <v>125</v>
      </c>
      <c r="E43" s="90"/>
    </row>
    <row r="44" spans="1:5" s="2" customFormat="1" ht="13.5">
      <c r="A44" s="89"/>
      <c r="B44" s="15"/>
      <c r="C44" s="79" t="s">
        <v>469</v>
      </c>
      <c r="D44" s="15">
        <v>243</v>
      </c>
      <c r="E44" s="90"/>
    </row>
    <row r="45" spans="1:5" s="2" customFormat="1" ht="13.5">
      <c r="A45" s="89"/>
      <c r="B45" s="15"/>
      <c r="C45" s="74" t="s">
        <v>65</v>
      </c>
      <c r="D45" s="15">
        <f>SUM(D46:D47)</f>
        <v>372</v>
      </c>
      <c r="E45" s="90"/>
    </row>
    <row r="46" spans="1:5" s="2" customFormat="1" ht="13.5">
      <c r="A46" s="89"/>
      <c r="B46" s="15"/>
      <c r="C46" s="74" t="s">
        <v>49</v>
      </c>
      <c r="D46" s="15">
        <v>372</v>
      </c>
      <c r="E46" s="90"/>
    </row>
    <row r="47" spans="1:5" s="2" customFormat="1" ht="13.5">
      <c r="A47" s="89"/>
      <c r="B47" s="15"/>
      <c r="C47" s="93" t="s">
        <v>66</v>
      </c>
      <c r="D47" s="92">
        <v>0</v>
      </c>
      <c r="E47" s="94"/>
    </row>
    <row r="48" spans="1:5" s="2" customFormat="1" ht="13.5">
      <c r="A48" s="89"/>
      <c r="B48" s="15"/>
      <c r="C48" s="74" t="s">
        <v>67</v>
      </c>
      <c r="D48" s="15">
        <f>D49+D50</f>
        <v>11248</v>
      </c>
      <c r="E48" s="90"/>
    </row>
    <row r="49" spans="1:5" s="2" customFormat="1" ht="13.5">
      <c r="A49" s="89"/>
      <c r="B49" s="15"/>
      <c r="C49" s="74" t="s">
        <v>49</v>
      </c>
      <c r="D49" s="15">
        <v>11248</v>
      </c>
      <c r="E49" s="90"/>
    </row>
    <row r="50" spans="1:5" s="2" customFormat="1" ht="27">
      <c r="A50" s="89"/>
      <c r="B50" s="15"/>
      <c r="C50" s="75" t="s">
        <v>400</v>
      </c>
      <c r="D50" s="15"/>
      <c r="E50" s="90"/>
    </row>
    <row r="51" spans="1:5" s="2" customFormat="1" ht="13.5">
      <c r="A51" s="89"/>
      <c r="B51" s="15"/>
      <c r="C51" s="74" t="s">
        <v>68</v>
      </c>
      <c r="D51" s="15">
        <f>D52+D53</f>
        <v>3083</v>
      </c>
      <c r="E51" s="90"/>
    </row>
    <row r="52" spans="1:5" s="2" customFormat="1" ht="13.5">
      <c r="A52" s="89"/>
      <c r="B52" s="15"/>
      <c r="C52" s="75" t="s">
        <v>401</v>
      </c>
      <c r="D52" s="15">
        <v>443</v>
      </c>
      <c r="E52" s="90"/>
    </row>
    <row r="53" spans="1:5" s="2" customFormat="1" ht="13.5">
      <c r="A53" s="89"/>
      <c r="B53" s="15"/>
      <c r="C53" s="79" t="s">
        <v>470</v>
      </c>
      <c r="D53" s="15">
        <v>2640</v>
      </c>
      <c r="E53" s="90"/>
    </row>
    <row r="54" spans="1:5" s="2" customFormat="1" ht="13.5">
      <c r="A54" s="89"/>
      <c r="B54" s="15"/>
      <c r="C54" s="79" t="s">
        <v>472</v>
      </c>
      <c r="D54" s="15">
        <f>D55</f>
        <v>199</v>
      </c>
      <c r="E54" s="90"/>
    </row>
    <row r="55" spans="1:5" s="2" customFormat="1" ht="13.5">
      <c r="A55" s="89"/>
      <c r="B55" s="15"/>
      <c r="C55" s="79" t="s">
        <v>468</v>
      </c>
      <c r="D55" s="15">
        <v>199</v>
      </c>
      <c r="E55" s="90"/>
    </row>
    <row r="56" spans="1:5" s="2" customFormat="1" ht="13.5">
      <c r="A56" s="89"/>
      <c r="B56" s="15"/>
      <c r="C56" s="79" t="s">
        <v>471</v>
      </c>
      <c r="D56" s="15">
        <f>D58+D57</f>
        <v>181</v>
      </c>
      <c r="E56" s="90"/>
    </row>
    <row r="57" spans="1:5" s="2" customFormat="1" ht="13.5">
      <c r="A57" s="89"/>
      <c r="B57" s="15"/>
      <c r="C57" s="75" t="s">
        <v>402</v>
      </c>
      <c r="D57" s="15">
        <v>175</v>
      </c>
      <c r="E57" s="90"/>
    </row>
    <row r="58" spans="1:5" s="2" customFormat="1" ht="13.5">
      <c r="A58" s="89"/>
      <c r="B58" s="15"/>
      <c r="C58" s="79" t="s">
        <v>473</v>
      </c>
      <c r="D58" s="15">
        <v>6</v>
      </c>
      <c r="E58" s="90"/>
    </row>
    <row r="59" spans="1:5" s="2" customFormat="1" ht="13.5">
      <c r="A59" s="89"/>
      <c r="B59" s="15"/>
      <c r="C59" s="75" t="s">
        <v>437</v>
      </c>
      <c r="D59" s="15">
        <f>D60</f>
        <v>32</v>
      </c>
      <c r="E59" s="90"/>
    </row>
    <row r="60" spans="1:5" s="2" customFormat="1" ht="13.5">
      <c r="A60" s="89"/>
      <c r="B60" s="15"/>
      <c r="C60" s="75" t="s">
        <v>403</v>
      </c>
      <c r="D60" s="15">
        <v>32</v>
      </c>
      <c r="E60" s="90"/>
    </row>
    <row r="61" spans="1:5" s="2" customFormat="1" ht="13.5">
      <c r="A61" s="89"/>
      <c r="B61" s="15"/>
      <c r="C61" s="75" t="s">
        <v>438</v>
      </c>
      <c r="D61" s="15">
        <f>D62+D63</f>
        <v>1109</v>
      </c>
      <c r="E61" s="90"/>
    </row>
    <row r="62" spans="1:5" s="2" customFormat="1" ht="13.5">
      <c r="A62" s="89"/>
      <c r="B62" s="15"/>
      <c r="C62" s="75" t="s">
        <v>173</v>
      </c>
      <c r="D62" s="15">
        <v>750</v>
      </c>
      <c r="E62" s="90"/>
    </row>
    <row r="63" spans="1:5" s="2" customFormat="1" ht="13.5">
      <c r="A63" s="89"/>
      <c r="B63" s="15"/>
      <c r="C63" s="79" t="s">
        <v>474</v>
      </c>
      <c r="D63" s="15">
        <v>359</v>
      </c>
      <c r="E63" s="90"/>
    </row>
    <row r="64" spans="1:5" s="2" customFormat="1" ht="13.5">
      <c r="A64" s="89"/>
      <c r="B64" s="15"/>
      <c r="C64" s="75" t="s">
        <v>176</v>
      </c>
      <c r="D64" s="15">
        <f>D65</f>
        <v>652</v>
      </c>
      <c r="E64" s="90"/>
    </row>
    <row r="65" spans="1:5" s="2" customFormat="1" ht="13.5">
      <c r="A65" s="89"/>
      <c r="B65" s="15"/>
      <c r="C65" s="75" t="s">
        <v>177</v>
      </c>
      <c r="D65" s="15">
        <v>652</v>
      </c>
      <c r="E65" s="90"/>
    </row>
    <row r="66" spans="1:5" s="2" customFormat="1" ht="13.5">
      <c r="A66" s="89"/>
      <c r="B66" s="15"/>
      <c r="C66" s="95" t="s">
        <v>178</v>
      </c>
      <c r="D66" s="15">
        <f>D67</f>
        <v>281</v>
      </c>
      <c r="E66" s="90"/>
    </row>
    <row r="67" spans="1:5" s="2" customFormat="1" ht="13.5">
      <c r="A67" s="89"/>
      <c r="B67" s="15"/>
      <c r="C67" s="75" t="s">
        <v>179</v>
      </c>
      <c r="D67" s="15">
        <f>D68+D69+D70</f>
        <v>281</v>
      </c>
      <c r="E67" s="90"/>
    </row>
    <row r="68" spans="1:5" s="2" customFormat="1" ht="13.5">
      <c r="A68" s="89"/>
      <c r="B68" s="15"/>
      <c r="C68" s="79" t="s">
        <v>475</v>
      </c>
      <c r="D68" s="15">
        <v>9</v>
      </c>
      <c r="E68" s="90"/>
    </row>
    <row r="69" spans="1:5" s="2" customFormat="1" ht="13.5">
      <c r="A69" s="89"/>
      <c r="B69" s="15"/>
      <c r="C69" s="79" t="s">
        <v>476</v>
      </c>
      <c r="D69" s="15">
        <v>194</v>
      </c>
      <c r="E69" s="90"/>
    </row>
    <row r="70" spans="1:5" s="2" customFormat="1" ht="13.5">
      <c r="A70" s="89"/>
      <c r="B70" s="15"/>
      <c r="C70" s="79" t="s">
        <v>477</v>
      </c>
      <c r="D70" s="15">
        <v>78</v>
      </c>
      <c r="E70" s="90"/>
    </row>
    <row r="71" spans="1:5" s="2" customFormat="1" ht="13.5">
      <c r="A71" s="89"/>
      <c r="B71" s="15"/>
      <c r="C71" s="87" t="s">
        <v>180</v>
      </c>
      <c r="D71" s="77">
        <f>D72+D75+D80+D83+D87+D91</f>
        <v>79905</v>
      </c>
      <c r="E71" s="88"/>
    </row>
    <row r="72" spans="1:5" s="2" customFormat="1" ht="13.5">
      <c r="A72" s="89"/>
      <c r="B72" s="15"/>
      <c r="C72" s="74" t="s">
        <v>439</v>
      </c>
      <c r="D72" s="15">
        <f>SUM(D73:D74)</f>
        <v>196</v>
      </c>
      <c r="E72" s="90"/>
    </row>
    <row r="73" spans="1:5" s="2" customFormat="1" ht="13.5">
      <c r="A73" s="89"/>
      <c r="B73" s="15"/>
      <c r="C73" s="75" t="s">
        <v>440</v>
      </c>
      <c r="D73" s="15"/>
      <c r="E73" s="90"/>
    </row>
    <row r="74" spans="1:5" s="2" customFormat="1" ht="13.5">
      <c r="A74" s="89"/>
      <c r="B74" s="15"/>
      <c r="C74" s="75" t="s">
        <v>404</v>
      </c>
      <c r="D74" s="15">
        <v>196</v>
      </c>
      <c r="E74" s="90"/>
    </row>
    <row r="75" spans="1:5" s="2" customFormat="1" ht="13.5">
      <c r="A75" s="89"/>
      <c r="B75" s="15"/>
      <c r="C75" s="74" t="s">
        <v>69</v>
      </c>
      <c r="D75" s="15">
        <f>SUM(D76:D79)</f>
        <v>52903</v>
      </c>
      <c r="E75" s="90"/>
    </row>
    <row r="76" spans="1:5" s="2" customFormat="1" ht="13.5">
      <c r="A76" s="89"/>
      <c r="B76" s="15"/>
      <c r="C76" s="74" t="s">
        <v>49</v>
      </c>
      <c r="D76" s="15">
        <f>47326+500</f>
        <v>47826</v>
      </c>
      <c r="E76" s="90"/>
    </row>
    <row r="77" spans="1:5" s="2" customFormat="1" ht="13.5">
      <c r="A77" s="89"/>
      <c r="B77" s="15"/>
      <c r="C77" s="74" t="s">
        <v>441</v>
      </c>
      <c r="D77" s="15"/>
      <c r="E77" s="90"/>
    </row>
    <row r="78" spans="1:5" s="2" customFormat="1" ht="13.5">
      <c r="A78" s="89"/>
      <c r="B78" s="15"/>
      <c r="C78" s="74" t="s">
        <v>442</v>
      </c>
      <c r="D78" s="15"/>
      <c r="E78" s="90"/>
    </row>
    <row r="79" spans="1:5" s="2" customFormat="1" ht="13.5">
      <c r="A79" s="89"/>
      <c r="B79" s="15"/>
      <c r="C79" s="74" t="s">
        <v>70</v>
      </c>
      <c r="D79" s="15">
        <v>5077</v>
      </c>
      <c r="E79" s="90"/>
    </row>
    <row r="80" spans="1:5" s="2" customFormat="1" ht="13.5">
      <c r="A80" s="89"/>
      <c r="B80" s="15"/>
      <c r="C80" s="74" t="s">
        <v>71</v>
      </c>
      <c r="D80" s="15">
        <f>SUM(D81:D82)</f>
        <v>831</v>
      </c>
      <c r="E80" s="90"/>
    </row>
    <row r="81" spans="1:5" s="2" customFormat="1" ht="13.5">
      <c r="A81" s="89"/>
      <c r="B81" s="15"/>
      <c r="C81" s="74" t="s">
        <v>49</v>
      </c>
      <c r="D81" s="15">
        <v>771</v>
      </c>
      <c r="E81" s="90"/>
    </row>
    <row r="82" spans="1:5" s="2" customFormat="1" ht="13.5">
      <c r="A82" s="89"/>
      <c r="B82" s="15"/>
      <c r="C82" s="74" t="s">
        <v>72</v>
      </c>
      <c r="D82" s="15">
        <v>60</v>
      </c>
      <c r="E82" s="90"/>
    </row>
    <row r="83" spans="1:5" s="2" customFormat="1" ht="13.5">
      <c r="A83" s="89"/>
      <c r="B83" s="15"/>
      <c r="C83" s="74" t="s">
        <v>73</v>
      </c>
      <c r="D83" s="15">
        <f>SUM(D84:D86)</f>
        <v>1393</v>
      </c>
      <c r="E83" s="90"/>
    </row>
    <row r="84" spans="1:5" s="2" customFormat="1" ht="13.5">
      <c r="A84" s="89"/>
      <c r="B84" s="15"/>
      <c r="C84" s="74" t="s">
        <v>49</v>
      </c>
      <c r="D84" s="15">
        <v>1393</v>
      </c>
      <c r="E84" s="90"/>
    </row>
    <row r="85" spans="1:5" s="2" customFormat="1" ht="13.5">
      <c r="A85" s="91"/>
      <c r="B85" s="92"/>
      <c r="C85" s="74" t="s">
        <v>181</v>
      </c>
      <c r="D85" s="15"/>
      <c r="E85" s="90"/>
    </row>
    <row r="86" spans="1:5" s="2" customFormat="1" ht="13.5">
      <c r="A86" s="89"/>
      <c r="B86" s="15"/>
      <c r="C86" s="74" t="s">
        <v>74</v>
      </c>
      <c r="D86" s="15"/>
      <c r="E86" s="90"/>
    </row>
    <row r="87" spans="1:5" s="2" customFormat="1" ht="13.5">
      <c r="A87" s="89"/>
      <c r="B87" s="15"/>
      <c r="C87" s="74" t="s">
        <v>75</v>
      </c>
      <c r="D87" s="15">
        <f>SUM(D88:D90)</f>
        <v>623</v>
      </c>
      <c r="E87" s="90"/>
    </row>
    <row r="88" spans="1:5" s="2" customFormat="1" ht="13.5">
      <c r="A88" s="89"/>
      <c r="B88" s="15"/>
      <c r="C88" s="74" t="s">
        <v>49</v>
      </c>
      <c r="D88" s="15">
        <v>589</v>
      </c>
      <c r="E88" s="90"/>
    </row>
    <row r="89" spans="1:5" s="2" customFormat="1" ht="13.5">
      <c r="A89" s="89"/>
      <c r="B89" s="15"/>
      <c r="C89" s="74" t="s">
        <v>76</v>
      </c>
      <c r="D89" s="15">
        <v>3</v>
      </c>
      <c r="E89" s="90"/>
    </row>
    <row r="90" spans="1:5" s="2" customFormat="1" ht="13.5">
      <c r="A90" s="89"/>
      <c r="B90" s="15"/>
      <c r="C90" s="74" t="s">
        <v>77</v>
      </c>
      <c r="D90" s="15">
        <v>31</v>
      </c>
      <c r="E90" s="90"/>
    </row>
    <row r="91" spans="1:5" s="2" customFormat="1" ht="13.5">
      <c r="A91" s="89"/>
      <c r="B91" s="15"/>
      <c r="C91" s="74" t="s">
        <v>78</v>
      </c>
      <c r="D91" s="15">
        <f>D92</f>
        <v>23959</v>
      </c>
      <c r="E91" s="90"/>
    </row>
    <row r="92" spans="1:5" s="2" customFormat="1" ht="13.5">
      <c r="A92" s="89"/>
      <c r="B92" s="15"/>
      <c r="C92" s="74" t="s">
        <v>79</v>
      </c>
      <c r="D92" s="15">
        <f>61159-37200</f>
        <v>23959</v>
      </c>
      <c r="E92" s="90"/>
    </row>
    <row r="93" spans="1:5" s="2" customFormat="1" ht="13.5">
      <c r="A93" s="89"/>
      <c r="B93" s="15"/>
      <c r="C93" s="76" t="s">
        <v>421</v>
      </c>
      <c r="D93" s="77">
        <f>D94+D97+D103+D107+D109+D113+D117</f>
        <v>117483</v>
      </c>
      <c r="E93" s="88"/>
    </row>
    <row r="94" spans="1:5" s="2" customFormat="1" ht="13.5">
      <c r="A94" s="89"/>
      <c r="B94" s="15"/>
      <c r="C94" s="74" t="s">
        <v>80</v>
      </c>
      <c r="D94" s="15">
        <f>SUM(D95:D96)</f>
        <v>5982</v>
      </c>
      <c r="E94" s="90"/>
    </row>
    <row r="95" spans="1:5" s="2" customFormat="1" ht="13.5">
      <c r="A95" s="89"/>
      <c r="B95" s="15"/>
      <c r="C95" s="74" t="s">
        <v>49</v>
      </c>
      <c r="D95" s="15">
        <v>5982</v>
      </c>
      <c r="E95" s="90"/>
    </row>
    <row r="96" spans="1:5" s="2" customFormat="1" ht="13.5">
      <c r="A96" s="89"/>
      <c r="B96" s="15"/>
      <c r="C96" s="74" t="s">
        <v>81</v>
      </c>
      <c r="D96" s="15"/>
      <c r="E96" s="90"/>
    </row>
    <row r="97" spans="1:5" s="2" customFormat="1" ht="13.5">
      <c r="A97" s="89"/>
      <c r="B97" s="15"/>
      <c r="C97" s="74" t="s">
        <v>82</v>
      </c>
      <c r="D97" s="15">
        <f>SUM(D98:D102)</f>
        <v>107006</v>
      </c>
      <c r="E97" s="90"/>
    </row>
    <row r="98" spans="1:5" s="2" customFormat="1" ht="13.5">
      <c r="A98" s="89"/>
      <c r="B98" s="15"/>
      <c r="C98" s="93" t="s">
        <v>83</v>
      </c>
      <c r="D98" s="92">
        <f>13190+500+2000</f>
        <v>15690</v>
      </c>
      <c r="E98" s="94"/>
    </row>
    <row r="99" spans="1:5" s="2" customFormat="1" ht="13.5">
      <c r="A99" s="89"/>
      <c r="B99" s="15"/>
      <c r="C99" s="74" t="s">
        <v>84</v>
      </c>
      <c r="D99" s="96">
        <f>48789+800+3000</f>
        <v>52589</v>
      </c>
      <c r="E99" s="90"/>
    </row>
    <row r="100" spans="1:5" s="2" customFormat="1" ht="13.5">
      <c r="A100" s="89"/>
      <c r="B100" s="15"/>
      <c r="C100" s="74" t="s">
        <v>85</v>
      </c>
      <c r="D100" s="15">
        <f>28433+900+4000</f>
        <v>33333</v>
      </c>
      <c r="E100" s="90"/>
    </row>
    <row r="101" spans="1:5" s="2" customFormat="1" ht="13.5">
      <c r="A101" s="89"/>
      <c r="B101" s="15"/>
      <c r="C101" s="74" t="s">
        <v>86</v>
      </c>
      <c r="D101" s="15">
        <f>1107+200</f>
        <v>1307</v>
      </c>
      <c r="E101" s="90"/>
    </row>
    <row r="102" spans="1:5" s="2" customFormat="1" ht="13.5">
      <c r="A102" s="89"/>
      <c r="B102" s="15"/>
      <c r="C102" s="74" t="s">
        <v>87</v>
      </c>
      <c r="D102" s="15">
        <f>7982-4000+105</f>
        <v>4087</v>
      </c>
      <c r="E102" s="90"/>
    </row>
    <row r="103" spans="1:5" s="2" customFormat="1" ht="13.5">
      <c r="A103" s="89"/>
      <c r="B103" s="15"/>
      <c r="C103" s="74" t="s">
        <v>88</v>
      </c>
      <c r="D103" s="15">
        <f>SUM(D104:D106)</f>
        <v>2274</v>
      </c>
      <c r="E103" s="90"/>
    </row>
    <row r="104" spans="1:5" s="2" customFormat="1" ht="13.5">
      <c r="A104" s="89"/>
      <c r="B104" s="15"/>
      <c r="C104" s="75" t="s">
        <v>443</v>
      </c>
      <c r="D104" s="15">
        <f>460+100</f>
        <v>560</v>
      </c>
      <c r="E104" s="90"/>
    </row>
    <row r="105" spans="1:5" s="2" customFormat="1" ht="13.5">
      <c r="A105" s="89"/>
      <c r="B105" s="15"/>
      <c r="C105" s="74" t="s">
        <v>89</v>
      </c>
      <c r="D105" s="15">
        <v>601</v>
      </c>
      <c r="E105" s="90"/>
    </row>
    <row r="106" spans="1:5" s="2" customFormat="1" ht="13.5">
      <c r="A106" s="89"/>
      <c r="B106" s="15"/>
      <c r="C106" s="79" t="s">
        <v>478</v>
      </c>
      <c r="D106" s="15">
        <v>1113</v>
      </c>
      <c r="E106" s="90"/>
    </row>
    <row r="107" spans="1:5" s="2" customFormat="1" ht="13.5">
      <c r="A107" s="89"/>
      <c r="B107" s="15"/>
      <c r="C107" s="75" t="s">
        <v>444</v>
      </c>
      <c r="D107" s="15">
        <f>D108</f>
        <v>0</v>
      </c>
      <c r="E107" s="90"/>
    </row>
    <row r="108" spans="1:5" s="2" customFormat="1" ht="13.5">
      <c r="A108" s="89"/>
      <c r="B108" s="15"/>
      <c r="C108" s="75" t="s">
        <v>445</v>
      </c>
      <c r="D108" s="15"/>
      <c r="E108" s="90"/>
    </row>
    <row r="109" spans="1:5" s="2" customFormat="1" ht="13.5">
      <c r="A109" s="89"/>
      <c r="B109" s="15"/>
      <c r="C109" s="74" t="s">
        <v>90</v>
      </c>
      <c r="D109" s="15">
        <f>SUM(D110:D112)</f>
        <v>1028</v>
      </c>
      <c r="E109" s="90"/>
    </row>
    <row r="110" spans="1:5" s="2" customFormat="1" ht="13.5">
      <c r="A110" s="89"/>
      <c r="B110" s="15"/>
      <c r="C110" s="74" t="s">
        <v>91</v>
      </c>
      <c r="D110" s="15">
        <v>319</v>
      </c>
      <c r="E110" s="90"/>
    </row>
    <row r="111" spans="1:5" s="2" customFormat="1" ht="13.5">
      <c r="A111" s="89"/>
      <c r="B111" s="15"/>
      <c r="C111" s="74" t="s">
        <v>92</v>
      </c>
      <c r="D111" s="15">
        <v>709</v>
      </c>
      <c r="E111" s="90"/>
    </row>
    <row r="112" spans="1:5" s="2" customFormat="1" ht="13.5">
      <c r="A112" s="89"/>
      <c r="B112" s="15"/>
      <c r="C112" s="75" t="s">
        <v>405</v>
      </c>
      <c r="D112" s="15"/>
      <c r="E112" s="90"/>
    </row>
    <row r="113" spans="1:5" s="2" customFormat="1" ht="13.5">
      <c r="A113" s="89"/>
      <c r="B113" s="15"/>
      <c r="C113" s="74" t="s">
        <v>93</v>
      </c>
      <c r="D113" s="15">
        <f>SUM(D114:D116)</f>
        <v>601</v>
      </c>
      <c r="E113" s="90"/>
    </row>
    <row r="114" spans="1:5" s="2" customFormat="1" ht="13.5">
      <c r="A114" s="89"/>
      <c r="B114" s="15"/>
      <c r="C114" s="79" t="s">
        <v>480</v>
      </c>
      <c r="D114" s="15">
        <f>350+200</f>
        <v>550</v>
      </c>
      <c r="E114" s="90"/>
    </row>
    <row r="115" spans="1:5" s="2" customFormat="1" ht="13.5">
      <c r="A115" s="89"/>
      <c r="B115" s="15"/>
      <c r="C115" s="79" t="s">
        <v>479</v>
      </c>
      <c r="D115" s="15">
        <v>51</v>
      </c>
      <c r="E115" s="90"/>
    </row>
    <row r="116" spans="1:5" s="2" customFormat="1" ht="13.5">
      <c r="A116" s="89"/>
      <c r="B116" s="15"/>
      <c r="C116" s="75" t="s">
        <v>406</v>
      </c>
      <c r="D116" s="15"/>
      <c r="E116" s="90"/>
    </row>
    <row r="117" spans="1:5" s="2" customFormat="1" ht="13.5">
      <c r="A117" s="89"/>
      <c r="B117" s="15"/>
      <c r="C117" s="74" t="s">
        <v>94</v>
      </c>
      <c r="D117" s="15">
        <f>D118</f>
        <v>592</v>
      </c>
      <c r="E117" s="90"/>
    </row>
    <row r="118" spans="1:5" s="2" customFormat="1" ht="13.5">
      <c r="A118" s="89"/>
      <c r="B118" s="15"/>
      <c r="C118" s="74" t="s">
        <v>95</v>
      </c>
      <c r="D118" s="15">
        <v>592</v>
      </c>
      <c r="E118" s="90"/>
    </row>
    <row r="119" spans="1:5" s="2" customFormat="1" ht="13.5">
      <c r="A119" s="89"/>
      <c r="B119" s="15"/>
      <c r="C119" s="76" t="s">
        <v>422</v>
      </c>
      <c r="D119" s="77">
        <f>D120+D122+D125</f>
        <v>283</v>
      </c>
      <c r="E119" s="88"/>
    </row>
    <row r="120" spans="1:5" s="2" customFormat="1" ht="13.5">
      <c r="A120" s="89"/>
      <c r="B120" s="15"/>
      <c r="C120" s="74" t="s">
        <v>96</v>
      </c>
      <c r="D120" s="15">
        <f>D121</f>
        <v>256</v>
      </c>
      <c r="E120" s="90"/>
    </row>
    <row r="121" spans="1:5" s="2" customFormat="1" ht="13.5">
      <c r="A121" s="89"/>
      <c r="B121" s="15"/>
      <c r="C121" s="74" t="s">
        <v>49</v>
      </c>
      <c r="D121" s="15">
        <v>256</v>
      </c>
      <c r="E121" s="90"/>
    </row>
    <row r="122" spans="1:5" s="2" customFormat="1" ht="13.5">
      <c r="A122" s="89"/>
      <c r="B122" s="15"/>
      <c r="C122" s="74" t="s">
        <v>97</v>
      </c>
      <c r="D122" s="15">
        <f>SUM(D123:D124)</f>
        <v>2</v>
      </c>
      <c r="E122" s="90"/>
    </row>
    <row r="123" spans="1:5" s="2" customFormat="1" ht="13.5">
      <c r="A123" s="89"/>
      <c r="B123" s="15"/>
      <c r="C123" s="74" t="s">
        <v>446</v>
      </c>
      <c r="D123" s="15"/>
      <c r="E123" s="90"/>
    </row>
    <row r="124" spans="1:5" s="2" customFormat="1" ht="13.5">
      <c r="A124" s="89"/>
      <c r="B124" s="15"/>
      <c r="C124" s="74" t="s">
        <v>98</v>
      </c>
      <c r="D124" s="15">
        <v>2</v>
      </c>
      <c r="E124" s="90"/>
    </row>
    <row r="125" spans="1:5" s="2" customFormat="1" ht="13.5">
      <c r="A125" s="89"/>
      <c r="B125" s="15"/>
      <c r="C125" s="74" t="s">
        <v>447</v>
      </c>
      <c r="D125" s="15">
        <f>D126</f>
        <v>25</v>
      </c>
      <c r="E125" s="90"/>
    </row>
    <row r="126" spans="1:5" s="2" customFormat="1" ht="13.5">
      <c r="A126" s="89"/>
      <c r="B126" s="15"/>
      <c r="C126" s="74" t="s">
        <v>448</v>
      </c>
      <c r="D126" s="15">
        <v>25</v>
      </c>
      <c r="E126" s="90"/>
    </row>
    <row r="127" spans="1:5" s="2" customFormat="1" ht="13.5">
      <c r="A127" s="89"/>
      <c r="B127" s="15"/>
      <c r="C127" s="97" t="s">
        <v>449</v>
      </c>
      <c r="D127" s="77">
        <f>D128+D135+D137+D139</f>
        <v>6757</v>
      </c>
      <c r="E127" s="88"/>
    </row>
    <row r="128" spans="1:5" s="2" customFormat="1" ht="13.5">
      <c r="A128" s="89"/>
      <c r="B128" s="15"/>
      <c r="C128" s="74" t="s">
        <v>450</v>
      </c>
      <c r="D128" s="15">
        <f>SUM(D129:D134)</f>
        <v>6270</v>
      </c>
      <c r="E128" s="90"/>
    </row>
    <row r="129" spans="1:5" s="2" customFormat="1" ht="13.5">
      <c r="A129" s="89"/>
      <c r="B129" s="15"/>
      <c r="C129" s="79" t="s">
        <v>468</v>
      </c>
      <c r="D129" s="15">
        <f>408+60</f>
        <v>468</v>
      </c>
      <c r="E129" s="90"/>
    </row>
    <row r="130" spans="1:5" s="2" customFormat="1" ht="13.5">
      <c r="A130" s="89"/>
      <c r="B130" s="15"/>
      <c r="C130" s="79" t="s">
        <v>484</v>
      </c>
      <c r="D130" s="15">
        <v>91</v>
      </c>
      <c r="E130" s="90"/>
    </row>
    <row r="131" spans="1:5" s="2" customFormat="1" ht="13.5">
      <c r="A131" s="89"/>
      <c r="B131" s="15"/>
      <c r="C131" s="79" t="s">
        <v>456</v>
      </c>
      <c r="D131" s="15">
        <v>528</v>
      </c>
      <c r="E131" s="90"/>
    </row>
    <row r="132" spans="1:5" s="2" customFormat="1" ht="13.5">
      <c r="A132" s="89"/>
      <c r="B132" s="15"/>
      <c r="C132" s="79" t="s">
        <v>483</v>
      </c>
      <c r="D132" s="15">
        <v>977</v>
      </c>
      <c r="E132" s="90"/>
    </row>
    <row r="133" spans="1:5" s="2" customFormat="1" ht="13.5">
      <c r="A133" s="89"/>
      <c r="B133" s="15"/>
      <c r="C133" s="79" t="s">
        <v>482</v>
      </c>
      <c r="D133" s="15">
        <v>1</v>
      </c>
      <c r="E133" s="90"/>
    </row>
    <row r="134" spans="1:5" s="2" customFormat="1" ht="13.5">
      <c r="A134" s="89"/>
      <c r="B134" s="15"/>
      <c r="C134" s="79" t="s">
        <v>481</v>
      </c>
      <c r="D134" s="15">
        <v>4205</v>
      </c>
      <c r="E134" s="90"/>
    </row>
    <row r="135" spans="1:5" s="2" customFormat="1" ht="13.5">
      <c r="A135" s="89"/>
      <c r="B135" s="15"/>
      <c r="C135" s="74" t="s">
        <v>451</v>
      </c>
      <c r="D135" s="15">
        <f>SUM(D136:D136)</f>
        <v>9</v>
      </c>
      <c r="E135" s="90"/>
    </row>
    <row r="136" spans="1:5" s="2" customFormat="1" ht="13.5">
      <c r="A136" s="89"/>
      <c r="B136" s="15"/>
      <c r="C136" s="74" t="s">
        <v>452</v>
      </c>
      <c r="D136" s="15">
        <v>9</v>
      </c>
      <c r="E136" s="90"/>
    </row>
    <row r="137" spans="1:5" s="2" customFormat="1" ht="13.5">
      <c r="A137" s="89"/>
      <c r="B137" s="15"/>
      <c r="C137" s="74" t="s">
        <v>453</v>
      </c>
      <c r="D137" s="15">
        <f>D138</f>
        <v>456</v>
      </c>
      <c r="E137" s="90"/>
    </row>
    <row r="138" spans="1:5" s="2" customFormat="1" ht="13.5">
      <c r="A138" s="89"/>
      <c r="B138" s="15"/>
      <c r="C138" s="74" t="s">
        <v>454</v>
      </c>
      <c r="D138" s="15">
        <v>456</v>
      </c>
      <c r="E138" s="90"/>
    </row>
    <row r="139" spans="1:5" s="2" customFormat="1" ht="13.5">
      <c r="A139" s="89"/>
      <c r="B139" s="15"/>
      <c r="C139" s="74" t="s">
        <v>99</v>
      </c>
      <c r="D139" s="15">
        <f>D140</f>
        <v>22</v>
      </c>
      <c r="E139" s="90"/>
    </row>
    <row r="140" spans="1:5" s="2" customFormat="1" ht="13.5">
      <c r="A140" s="89"/>
      <c r="B140" s="15"/>
      <c r="C140" s="74" t="s">
        <v>100</v>
      </c>
      <c r="D140" s="15">
        <v>22</v>
      </c>
      <c r="E140" s="90"/>
    </row>
    <row r="141" spans="1:5" s="2" customFormat="1" ht="13.5">
      <c r="A141" s="89"/>
      <c r="B141" s="15"/>
      <c r="C141" s="76" t="s">
        <v>423</v>
      </c>
      <c r="D141" s="77">
        <f>D142+D145+D148++D151+D153+D156+D159+D164+D169+D171+D173</f>
        <v>54102</v>
      </c>
      <c r="E141" s="88"/>
    </row>
    <row r="142" spans="1:5" s="2" customFormat="1" ht="13.5">
      <c r="A142" s="89"/>
      <c r="B142" s="15"/>
      <c r="C142" s="74" t="s">
        <v>101</v>
      </c>
      <c r="D142" s="15">
        <f>SUM(D143:D144)</f>
        <v>5374</v>
      </c>
      <c r="E142" s="90"/>
    </row>
    <row r="143" spans="1:5" s="2" customFormat="1" ht="13.5">
      <c r="A143" s="89"/>
      <c r="B143" s="15"/>
      <c r="C143" s="74" t="s">
        <v>49</v>
      </c>
      <c r="D143" s="15">
        <v>3707</v>
      </c>
      <c r="E143" s="90"/>
    </row>
    <row r="144" spans="1:5" s="2" customFormat="1" ht="13.5">
      <c r="A144" s="89"/>
      <c r="B144" s="15"/>
      <c r="C144" s="75" t="s">
        <v>407</v>
      </c>
      <c r="D144" s="15">
        <v>1667</v>
      </c>
      <c r="E144" s="90"/>
    </row>
    <row r="145" spans="1:5" s="2" customFormat="1" ht="13.5">
      <c r="A145" s="89"/>
      <c r="B145" s="15"/>
      <c r="C145" s="74" t="s">
        <v>102</v>
      </c>
      <c r="D145" s="15">
        <f>SUM(D146:D147)</f>
        <v>719</v>
      </c>
      <c r="E145" s="90"/>
    </row>
    <row r="146" spans="1:5" s="2" customFormat="1" ht="13.5">
      <c r="A146" s="89"/>
      <c r="B146" s="15"/>
      <c r="C146" s="74" t="s">
        <v>49</v>
      </c>
      <c r="D146" s="15">
        <v>618</v>
      </c>
      <c r="E146" s="90"/>
    </row>
    <row r="147" spans="1:5" s="2" customFormat="1" ht="13.5">
      <c r="A147" s="89"/>
      <c r="B147" s="15"/>
      <c r="C147" s="79" t="s">
        <v>485</v>
      </c>
      <c r="D147" s="15">
        <f>1+100</f>
        <v>101</v>
      </c>
      <c r="E147" s="90"/>
    </row>
    <row r="148" spans="1:5" s="2" customFormat="1" ht="13.5">
      <c r="A148" s="89"/>
      <c r="B148" s="15"/>
      <c r="C148" s="79" t="s">
        <v>486</v>
      </c>
      <c r="D148" s="15">
        <f>D149+D150</f>
        <v>24815</v>
      </c>
      <c r="E148" s="90"/>
    </row>
    <row r="149" spans="1:5" s="2" customFormat="1" ht="27">
      <c r="A149" s="89"/>
      <c r="B149" s="15"/>
      <c r="C149" s="79" t="s">
        <v>487</v>
      </c>
      <c r="D149" s="15">
        <v>24032</v>
      </c>
      <c r="E149" s="90"/>
    </row>
    <row r="150" spans="1:5" s="2" customFormat="1" ht="13.5">
      <c r="A150" s="89"/>
      <c r="B150" s="15"/>
      <c r="C150" s="79" t="s">
        <v>488</v>
      </c>
      <c r="D150" s="15">
        <v>783</v>
      </c>
      <c r="E150" s="90"/>
    </row>
    <row r="151" spans="1:5" s="2" customFormat="1" ht="13.5">
      <c r="A151" s="89"/>
      <c r="B151" s="15"/>
      <c r="C151" s="79" t="s">
        <v>490</v>
      </c>
      <c r="D151" s="15">
        <f>D152</f>
        <v>254</v>
      </c>
      <c r="E151" s="90"/>
    </row>
    <row r="152" spans="1:5" s="2" customFormat="1" ht="13.5">
      <c r="A152" s="89"/>
      <c r="B152" s="15"/>
      <c r="C152" s="79" t="s">
        <v>489</v>
      </c>
      <c r="D152" s="15">
        <v>254</v>
      </c>
      <c r="E152" s="90"/>
    </row>
    <row r="153" spans="1:5" s="2" customFormat="1" ht="13.5">
      <c r="A153" s="89"/>
      <c r="B153" s="15"/>
      <c r="C153" s="79" t="s">
        <v>493</v>
      </c>
      <c r="D153" s="15">
        <f>D154+D155</f>
        <v>60</v>
      </c>
      <c r="E153" s="90"/>
    </row>
    <row r="154" spans="1:5" s="2" customFormat="1" ht="13.5">
      <c r="A154" s="89"/>
      <c r="B154" s="15"/>
      <c r="C154" s="79" t="s">
        <v>492</v>
      </c>
      <c r="D154" s="15">
        <v>36</v>
      </c>
      <c r="E154" s="90"/>
    </row>
    <row r="155" spans="1:5" s="2" customFormat="1" ht="13.5">
      <c r="A155" s="89"/>
      <c r="B155" s="15"/>
      <c r="C155" s="79" t="s">
        <v>491</v>
      </c>
      <c r="D155" s="15">
        <v>24</v>
      </c>
      <c r="E155" s="90"/>
    </row>
    <row r="156" spans="1:5" s="2" customFormat="1" ht="13.5">
      <c r="A156" s="89"/>
      <c r="B156" s="15"/>
      <c r="C156" s="74" t="s">
        <v>103</v>
      </c>
      <c r="D156" s="15">
        <f>SUM(D157:D158)</f>
        <v>192</v>
      </c>
      <c r="E156" s="90"/>
    </row>
    <row r="157" spans="1:5" s="2" customFormat="1" ht="13.5">
      <c r="A157" s="89"/>
      <c r="B157" s="15"/>
      <c r="C157" s="74" t="s">
        <v>104</v>
      </c>
      <c r="D157" s="15">
        <f>142+50</f>
        <v>192</v>
      </c>
      <c r="E157" s="90"/>
    </row>
    <row r="158" spans="1:5" s="2" customFormat="1" ht="13.5">
      <c r="A158" s="89"/>
      <c r="B158" s="15"/>
      <c r="C158" s="74" t="s">
        <v>105</v>
      </c>
      <c r="D158" s="15"/>
      <c r="E158" s="90"/>
    </row>
    <row r="159" spans="1:5" s="2" customFormat="1" ht="13.5">
      <c r="A159" s="89"/>
      <c r="B159" s="15"/>
      <c r="C159" s="74" t="s">
        <v>106</v>
      </c>
      <c r="D159" s="15">
        <f>SUM(D160:D163)</f>
        <v>6</v>
      </c>
      <c r="E159" s="90"/>
    </row>
    <row r="160" spans="1:5" s="2" customFormat="1" ht="13.5">
      <c r="A160" s="89"/>
      <c r="B160" s="15"/>
      <c r="C160" s="74" t="s">
        <v>107</v>
      </c>
      <c r="D160" s="15"/>
      <c r="E160" s="90"/>
    </row>
    <row r="161" spans="1:5" s="2" customFormat="1" ht="13.5">
      <c r="A161" s="89"/>
      <c r="B161" s="15"/>
      <c r="C161" s="74" t="s">
        <v>108</v>
      </c>
      <c r="D161" s="15">
        <v>6</v>
      </c>
      <c r="E161" s="90"/>
    </row>
    <row r="162" spans="1:5" s="2" customFormat="1" ht="13.5">
      <c r="A162" s="89"/>
      <c r="B162" s="15"/>
      <c r="C162" s="74" t="s">
        <v>109</v>
      </c>
      <c r="D162" s="15"/>
      <c r="E162" s="90"/>
    </row>
    <row r="163" spans="1:5" s="2" customFormat="1" ht="13.5">
      <c r="A163" s="89"/>
      <c r="B163" s="15"/>
      <c r="C163" s="74" t="s">
        <v>110</v>
      </c>
      <c r="D163" s="15"/>
      <c r="E163" s="90"/>
    </row>
    <row r="164" spans="1:5" s="2" customFormat="1" ht="13.5">
      <c r="A164" s="89"/>
      <c r="B164" s="15"/>
      <c r="C164" s="74" t="s">
        <v>111</v>
      </c>
      <c r="D164" s="15">
        <f>SUM(D165:D168)</f>
        <v>164</v>
      </c>
      <c r="E164" s="90"/>
    </row>
    <row r="165" spans="1:5" s="2" customFormat="1" ht="13.5">
      <c r="A165" s="89"/>
      <c r="B165" s="15"/>
      <c r="C165" s="74" t="s">
        <v>49</v>
      </c>
      <c r="D165" s="15">
        <v>136</v>
      </c>
      <c r="E165" s="90"/>
    </row>
    <row r="166" spans="1:5" s="2" customFormat="1" ht="13.5">
      <c r="A166" s="89"/>
      <c r="B166" s="15"/>
      <c r="C166" s="74" t="s">
        <v>112</v>
      </c>
      <c r="D166" s="15"/>
      <c r="E166" s="90"/>
    </row>
    <row r="167" spans="1:5" s="2" customFormat="1" ht="13.5">
      <c r="A167" s="89"/>
      <c r="B167" s="15"/>
      <c r="C167" s="74" t="s">
        <v>182</v>
      </c>
      <c r="D167" s="15"/>
      <c r="E167" s="90"/>
    </row>
    <row r="168" spans="1:5" s="2" customFormat="1" ht="13.5">
      <c r="A168" s="89"/>
      <c r="B168" s="15"/>
      <c r="C168" s="74" t="s">
        <v>113</v>
      </c>
      <c r="D168" s="15">
        <v>28</v>
      </c>
      <c r="E168" s="90"/>
    </row>
    <row r="169" spans="1:5" s="2" customFormat="1" ht="13.5">
      <c r="A169" s="89"/>
      <c r="B169" s="15"/>
      <c r="C169" s="74" t="s">
        <v>183</v>
      </c>
      <c r="D169" s="15">
        <f>D170</f>
        <v>95</v>
      </c>
      <c r="E169" s="90"/>
    </row>
    <row r="170" spans="1:5" s="2" customFormat="1" ht="13.5">
      <c r="A170" s="89"/>
      <c r="B170" s="15"/>
      <c r="C170" s="74" t="s">
        <v>173</v>
      </c>
      <c r="D170" s="15">
        <v>95</v>
      </c>
      <c r="E170" s="90"/>
    </row>
    <row r="171" spans="1:5" s="2" customFormat="1" ht="13.5">
      <c r="A171" s="89"/>
      <c r="B171" s="15"/>
      <c r="C171" s="79" t="s">
        <v>495</v>
      </c>
      <c r="D171" s="15">
        <f>D172</f>
        <v>2617</v>
      </c>
      <c r="E171" s="90"/>
    </row>
    <row r="172" spans="1:5" s="2" customFormat="1" ht="27">
      <c r="A172" s="89"/>
      <c r="B172" s="15"/>
      <c r="C172" s="79" t="s">
        <v>496</v>
      </c>
      <c r="D172" s="15">
        <v>2617</v>
      </c>
      <c r="E172" s="90"/>
    </row>
    <row r="173" spans="1:5" s="2" customFormat="1" ht="13.5">
      <c r="A173" s="89"/>
      <c r="B173" s="15"/>
      <c r="C173" s="79" t="s">
        <v>497</v>
      </c>
      <c r="D173" s="15">
        <f>D174</f>
        <v>19806</v>
      </c>
      <c r="E173" s="90"/>
    </row>
    <row r="174" spans="1:5" s="2" customFormat="1" ht="13.5">
      <c r="A174" s="91"/>
      <c r="B174" s="92"/>
      <c r="C174" s="79" t="s">
        <v>498</v>
      </c>
      <c r="D174" s="15">
        <v>19806</v>
      </c>
      <c r="E174" s="90"/>
    </row>
    <row r="175" spans="1:5" s="2" customFormat="1" ht="13.5">
      <c r="A175" s="89"/>
      <c r="B175" s="15"/>
      <c r="C175" s="98" t="s">
        <v>494</v>
      </c>
      <c r="D175" s="77">
        <f>D176+D179+D183+D186+D193+D198+D200+D204</f>
        <v>31419</v>
      </c>
      <c r="E175" s="88"/>
    </row>
    <row r="176" spans="1:5" s="2" customFormat="1" ht="13.5">
      <c r="A176" s="89"/>
      <c r="B176" s="15"/>
      <c r="C176" s="74" t="s">
        <v>457</v>
      </c>
      <c r="D176" s="15">
        <f>D177+D178</f>
        <v>1393</v>
      </c>
      <c r="E176" s="90"/>
    </row>
    <row r="177" spans="1:5" s="2" customFormat="1" ht="13.5">
      <c r="A177" s="89"/>
      <c r="B177" s="15"/>
      <c r="C177" s="74" t="s">
        <v>49</v>
      </c>
      <c r="D177" s="15">
        <v>619</v>
      </c>
      <c r="E177" s="90"/>
    </row>
    <row r="178" spans="1:5" s="2" customFormat="1" ht="13.5">
      <c r="A178" s="89"/>
      <c r="B178" s="15"/>
      <c r="C178" s="79" t="s">
        <v>499</v>
      </c>
      <c r="D178" s="15">
        <v>774</v>
      </c>
      <c r="E178" s="90"/>
    </row>
    <row r="179" spans="1:5" s="2" customFormat="1" ht="13.5">
      <c r="A179" s="89"/>
      <c r="B179" s="15"/>
      <c r="C179" s="74" t="s">
        <v>114</v>
      </c>
      <c r="D179" s="15">
        <f>SUM(D180:D182)</f>
        <v>5836</v>
      </c>
      <c r="E179" s="90"/>
    </row>
    <row r="180" spans="1:5" s="2" customFormat="1" ht="13.5">
      <c r="A180" s="89"/>
      <c r="B180" s="15"/>
      <c r="C180" s="74" t="s">
        <v>115</v>
      </c>
      <c r="D180" s="15">
        <v>4210</v>
      </c>
      <c r="E180" s="90"/>
    </row>
    <row r="181" spans="1:5" s="2" customFormat="1" ht="13.5">
      <c r="A181" s="89"/>
      <c r="B181" s="15"/>
      <c r="C181" s="74" t="s">
        <v>184</v>
      </c>
      <c r="D181" s="15">
        <v>1620</v>
      </c>
      <c r="E181" s="90"/>
    </row>
    <row r="182" spans="1:5" s="2" customFormat="1" ht="13.5">
      <c r="A182" s="89"/>
      <c r="B182" s="15"/>
      <c r="C182" s="75" t="s">
        <v>185</v>
      </c>
      <c r="D182" s="15">
        <v>6</v>
      </c>
      <c r="E182" s="90"/>
    </row>
    <row r="183" spans="1:5" s="2" customFormat="1" ht="13.5">
      <c r="A183" s="89"/>
      <c r="B183" s="15"/>
      <c r="C183" s="74" t="s">
        <v>116</v>
      </c>
      <c r="D183" s="15">
        <f>SUM(D184:D185)</f>
        <v>5721</v>
      </c>
      <c r="E183" s="90"/>
    </row>
    <row r="184" spans="1:5" s="2" customFormat="1" ht="13.5">
      <c r="A184" s="89"/>
      <c r="B184" s="15"/>
      <c r="C184" s="74" t="s">
        <v>117</v>
      </c>
      <c r="D184" s="15">
        <v>5639</v>
      </c>
      <c r="E184" s="90"/>
    </row>
    <row r="185" spans="1:5" s="2" customFormat="1" ht="13.5">
      <c r="A185" s="89"/>
      <c r="B185" s="15"/>
      <c r="C185" s="74" t="s">
        <v>118</v>
      </c>
      <c r="D185" s="15">
        <v>82</v>
      </c>
      <c r="E185" s="90"/>
    </row>
    <row r="186" spans="1:5" s="2" customFormat="1" ht="13.5">
      <c r="A186" s="89"/>
      <c r="B186" s="15"/>
      <c r="C186" s="74" t="s">
        <v>119</v>
      </c>
      <c r="D186" s="15">
        <f>SUM(D187:D192)</f>
        <v>1187</v>
      </c>
      <c r="E186" s="90"/>
    </row>
    <row r="187" spans="1:5" s="2" customFormat="1" ht="13.5">
      <c r="A187" s="89"/>
      <c r="B187" s="15"/>
      <c r="C187" s="74" t="s">
        <v>120</v>
      </c>
      <c r="D187" s="15">
        <v>444</v>
      </c>
      <c r="E187" s="90"/>
    </row>
    <row r="188" spans="1:5" s="2" customFormat="1" ht="13.5">
      <c r="A188" s="89"/>
      <c r="B188" s="15"/>
      <c r="C188" s="75" t="s">
        <v>186</v>
      </c>
      <c r="D188" s="15">
        <v>1</v>
      </c>
      <c r="E188" s="90"/>
    </row>
    <row r="189" spans="1:5" s="2" customFormat="1" ht="13.5">
      <c r="A189" s="89"/>
      <c r="B189" s="15"/>
      <c r="C189" s="74" t="s">
        <v>121</v>
      </c>
      <c r="D189" s="15">
        <v>529</v>
      </c>
      <c r="E189" s="90"/>
    </row>
    <row r="190" spans="1:5" s="2" customFormat="1" ht="13.5">
      <c r="A190" s="89"/>
      <c r="B190" s="15"/>
      <c r="C190" s="79" t="s">
        <v>500</v>
      </c>
      <c r="D190" s="15">
        <v>40</v>
      </c>
      <c r="E190" s="90"/>
    </row>
    <row r="191" spans="1:5" s="2" customFormat="1" ht="13.5">
      <c r="A191" s="89"/>
      <c r="B191" s="15"/>
      <c r="C191" s="79" t="s">
        <v>501</v>
      </c>
      <c r="D191" s="15">
        <v>135</v>
      </c>
      <c r="E191" s="90"/>
    </row>
    <row r="192" spans="1:5" s="2" customFormat="1" ht="13.5">
      <c r="A192" s="89"/>
      <c r="B192" s="15"/>
      <c r="C192" s="79" t="s">
        <v>502</v>
      </c>
      <c r="D192" s="15">
        <v>38</v>
      </c>
      <c r="E192" s="90"/>
    </row>
    <row r="193" spans="1:5" s="2" customFormat="1" ht="13.5">
      <c r="A193" s="89"/>
      <c r="B193" s="15"/>
      <c r="C193" s="74" t="s">
        <v>122</v>
      </c>
      <c r="D193" s="15">
        <f>SUM(D194:D197)</f>
        <v>609</v>
      </c>
      <c r="E193" s="90"/>
    </row>
    <row r="194" spans="1:5" s="2" customFormat="1" ht="13.5">
      <c r="A194" s="89"/>
      <c r="B194" s="15"/>
      <c r="C194" s="75" t="s">
        <v>408</v>
      </c>
      <c r="D194" s="15">
        <v>219</v>
      </c>
      <c r="E194" s="90"/>
    </row>
    <row r="195" spans="1:5" s="2" customFormat="1" ht="13.5">
      <c r="A195" s="89"/>
      <c r="B195" s="15"/>
      <c r="C195" s="74" t="s">
        <v>123</v>
      </c>
      <c r="D195" s="15"/>
      <c r="E195" s="90"/>
    </row>
    <row r="196" spans="1:5" s="2" customFormat="1" ht="13.5">
      <c r="A196" s="89"/>
      <c r="B196" s="15"/>
      <c r="C196" s="74" t="s">
        <v>124</v>
      </c>
      <c r="D196" s="15">
        <v>300</v>
      </c>
      <c r="E196" s="90"/>
    </row>
    <row r="197" spans="1:5" s="2" customFormat="1" ht="13.5">
      <c r="A197" s="89"/>
      <c r="B197" s="15"/>
      <c r="C197" s="74" t="s">
        <v>125</v>
      </c>
      <c r="D197" s="15">
        <v>90</v>
      </c>
      <c r="E197" s="90"/>
    </row>
    <row r="198" spans="1:5" s="2" customFormat="1" ht="13.5">
      <c r="A198" s="89"/>
      <c r="B198" s="15"/>
      <c r="C198" s="79" t="s">
        <v>505</v>
      </c>
      <c r="D198" s="15">
        <f>D199</f>
        <v>10848</v>
      </c>
      <c r="E198" s="90"/>
    </row>
    <row r="199" spans="1:5" s="2" customFormat="1" ht="13.5">
      <c r="A199" s="89"/>
      <c r="B199" s="15"/>
      <c r="C199" s="79" t="s">
        <v>506</v>
      </c>
      <c r="D199" s="15">
        <v>10848</v>
      </c>
      <c r="E199" s="90"/>
    </row>
    <row r="200" spans="1:5" s="2" customFormat="1" ht="13.5">
      <c r="A200" s="89"/>
      <c r="B200" s="15"/>
      <c r="C200" s="74" t="s">
        <v>458</v>
      </c>
      <c r="D200" s="15">
        <f>SUM(D201:D203)</f>
        <v>1520</v>
      </c>
      <c r="E200" s="90"/>
    </row>
    <row r="201" spans="1:5" s="2" customFormat="1" ht="13.5">
      <c r="A201" s="89"/>
      <c r="B201" s="15"/>
      <c r="C201" s="74" t="s">
        <v>459</v>
      </c>
      <c r="D201" s="15">
        <v>13</v>
      </c>
      <c r="E201" s="90"/>
    </row>
    <row r="202" spans="1:5" s="2" customFormat="1" ht="13.5">
      <c r="A202" s="89"/>
      <c r="B202" s="15"/>
      <c r="C202" s="79" t="s">
        <v>503</v>
      </c>
      <c r="D202" s="15">
        <v>179</v>
      </c>
      <c r="E202" s="90"/>
    </row>
    <row r="203" spans="1:5" s="2" customFormat="1" ht="13.5">
      <c r="A203" s="89"/>
      <c r="B203" s="15"/>
      <c r="C203" s="79" t="s">
        <v>504</v>
      </c>
      <c r="D203" s="15">
        <v>1328</v>
      </c>
      <c r="E203" s="90"/>
    </row>
    <row r="204" spans="1:5" s="2" customFormat="1" ht="13.5">
      <c r="A204" s="89"/>
      <c r="B204" s="15"/>
      <c r="C204" s="79" t="s">
        <v>507</v>
      </c>
      <c r="D204" s="15">
        <f>D205</f>
        <v>4305</v>
      </c>
      <c r="E204" s="90"/>
    </row>
    <row r="205" spans="1:5" s="2" customFormat="1" ht="13.5">
      <c r="A205" s="89"/>
      <c r="B205" s="15"/>
      <c r="C205" s="99" t="s">
        <v>508</v>
      </c>
      <c r="D205" s="92">
        <v>4305</v>
      </c>
      <c r="E205" s="94"/>
    </row>
    <row r="206" spans="1:5" s="2" customFormat="1" ht="13.5">
      <c r="A206" s="89"/>
      <c r="B206" s="15"/>
      <c r="C206" s="76" t="s">
        <v>424</v>
      </c>
      <c r="D206" s="77">
        <f>D207+D209+D211+D214+D217+D220+D222+D225</f>
        <v>3820</v>
      </c>
      <c r="E206" s="88"/>
    </row>
    <row r="207" spans="1:5" s="2" customFormat="1" ht="13.5">
      <c r="A207" s="89"/>
      <c r="B207" s="15"/>
      <c r="C207" s="74" t="s">
        <v>126</v>
      </c>
      <c r="D207" s="15">
        <f>D208</f>
        <v>343</v>
      </c>
      <c r="E207" s="90"/>
    </row>
    <row r="208" spans="1:5" s="2" customFormat="1" ht="13.5">
      <c r="A208" s="89"/>
      <c r="B208" s="15"/>
      <c r="C208" s="79" t="s">
        <v>509</v>
      </c>
      <c r="D208" s="15">
        <v>343</v>
      </c>
      <c r="E208" s="90"/>
    </row>
    <row r="209" spans="1:5" s="2" customFormat="1" ht="13.5">
      <c r="A209" s="89"/>
      <c r="B209" s="15"/>
      <c r="C209" s="79" t="s">
        <v>510</v>
      </c>
      <c r="D209" s="15">
        <f>D210</f>
        <v>69</v>
      </c>
      <c r="E209" s="90"/>
    </row>
    <row r="210" spans="1:5" s="2" customFormat="1" ht="13.5">
      <c r="A210" s="89"/>
      <c r="B210" s="15"/>
      <c r="C210" s="79" t="s">
        <v>511</v>
      </c>
      <c r="D210" s="15">
        <v>69</v>
      </c>
      <c r="E210" s="90"/>
    </row>
    <row r="211" spans="1:5" s="2" customFormat="1" ht="13.5">
      <c r="A211" s="89"/>
      <c r="B211" s="15"/>
      <c r="C211" s="74" t="s">
        <v>127</v>
      </c>
      <c r="D211" s="15">
        <f>SUM(D212:D213)</f>
        <v>10</v>
      </c>
      <c r="E211" s="90"/>
    </row>
    <row r="212" spans="1:5" s="2" customFormat="1" ht="13.5">
      <c r="A212" s="89"/>
      <c r="B212" s="15"/>
      <c r="C212" s="79" t="s">
        <v>512</v>
      </c>
      <c r="D212" s="15">
        <v>10</v>
      </c>
      <c r="E212" s="90"/>
    </row>
    <row r="213" spans="1:5" s="2" customFormat="1" ht="13.5">
      <c r="A213" s="89"/>
      <c r="B213" s="15"/>
      <c r="C213" s="74" t="s">
        <v>128</v>
      </c>
      <c r="D213" s="15"/>
      <c r="E213" s="90"/>
    </row>
    <row r="214" spans="1:5" s="2" customFormat="1" ht="13.5">
      <c r="A214" s="89"/>
      <c r="B214" s="15"/>
      <c r="C214" s="74" t="s">
        <v>129</v>
      </c>
      <c r="D214" s="15">
        <f>D215+D216</f>
        <v>854</v>
      </c>
      <c r="E214" s="90"/>
    </row>
    <row r="215" spans="1:5" s="2" customFormat="1" ht="13.5">
      <c r="A215" s="89"/>
      <c r="B215" s="15"/>
      <c r="C215" s="74" t="s">
        <v>130</v>
      </c>
      <c r="D215" s="15">
        <f>633-630+300</f>
        <v>303</v>
      </c>
      <c r="E215" s="90"/>
    </row>
    <row r="216" spans="1:5" s="2" customFormat="1" ht="13.5">
      <c r="A216" s="89"/>
      <c r="B216" s="15"/>
      <c r="C216" s="75" t="s">
        <v>409</v>
      </c>
      <c r="D216" s="15">
        <v>551</v>
      </c>
      <c r="E216" s="90"/>
    </row>
    <row r="217" spans="1:5" s="2" customFormat="1" ht="13.5">
      <c r="A217" s="89"/>
      <c r="B217" s="15"/>
      <c r="C217" s="79" t="s">
        <v>518</v>
      </c>
      <c r="D217" s="15">
        <f>D218+D219</f>
        <v>435</v>
      </c>
      <c r="E217" s="90"/>
    </row>
    <row r="218" spans="1:5" s="2" customFormat="1" ht="13.5">
      <c r="A218" s="89"/>
      <c r="B218" s="15"/>
      <c r="C218" s="79" t="s">
        <v>514</v>
      </c>
      <c r="D218" s="15">
        <v>190</v>
      </c>
      <c r="E218" s="90"/>
    </row>
    <row r="219" spans="1:5" s="2" customFormat="1" ht="13.5">
      <c r="A219" s="89"/>
      <c r="B219" s="15"/>
      <c r="C219" s="79" t="s">
        <v>515</v>
      </c>
      <c r="D219" s="15">
        <v>245</v>
      </c>
      <c r="E219" s="90"/>
    </row>
    <row r="220" spans="1:5" s="2" customFormat="1" ht="13.5">
      <c r="A220" s="89"/>
      <c r="B220" s="15"/>
      <c r="C220" s="79" t="s">
        <v>519</v>
      </c>
      <c r="D220" s="15">
        <f>D221</f>
        <v>368</v>
      </c>
      <c r="E220" s="90"/>
    </row>
    <row r="221" spans="1:5" s="2" customFormat="1" ht="13.5">
      <c r="A221" s="89"/>
      <c r="B221" s="15"/>
      <c r="C221" s="79" t="s">
        <v>516</v>
      </c>
      <c r="D221" s="15">
        <v>368</v>
      </c>
      <c r="E221" s="90"/>
    </row>
    <row r="222" spans="1:5" s="2" customFormat="1" ht="13.5">
      <c r="A222" s="89"/>
      <c r="B222" s="15"/>
      <c r="C222" s="79" t="s">
        <v>520</v>
      </c>
      <c r="D222" s="15">
        <f>D223+D224</f>
        <v>63</v>
      </c>
      <c r="E222" s="90"/>
    </row>
    <row r="223" spans="1:5" s="2" customFormat="1" ht="13.5">
      <c r="A223" s="89"/>
      <c r="B223" s="15"/>
      <c r="C223" s="79" t="s">
        <v>521</v>
      </c>
      <c r="D223" s="15">
        <v>14</v>
      </c>
      <c r="E223" s="90"/>
    </row>
    <row r="224" spans="1:5" s="2" customFormat="1" ht="13.5">
      <c r="A224" s="89"/>
      <c r="B224" s="15"/>
      <c r="C224" s="79" t="s">
        <v>517</v>
      </c>
      <c r="D224" s="15">
        <v>49</v>
      </c>
      <c r="E224" s="90"/>
    </row>
    <row r="225" spans="1:5" s="2" customFormat="1" ht="13.5">
      <c r="A225" s="89"/>
      <c r="B225" s="15"/>
      <c r="C225" s="79" t="s">
        <v>513</v>
      </c>
      <c r="D225" s="15">
        <f>D226</f>
        <v>1678</v>
      </c>
      <c r="E225" s="90"/>
    </row>
    <row r="226" spans="1:5" s="2" customFormat="1" ht="13.5">
      <c r="A226" s="89"/>
      <c r="B226" s="15"/>
      <c r="C226" s="79" t="s">
        <v>522</v>
      </c>
      <c r="D226" s="15">
        <v>1678</v>
      </c>
      <c r="E226" s="90"/>
    </row>
    <row r="227" spans="1:5" s="2" customFormat="1" ht="13.5">
      <c r="A227" s="89"/>
      <c r="B227" s="15"/>
      <c r="C227" s="76" t="s">
        <v>425</v>
      </c>
      <c r="D227" s="77">
        <f>D228+D234+D239+D241+D236</f>
        <v>10946</v>
      </c>
      <c r="E227" s="88"/>
    </row>
    <row r="228" spans="1:5" s="2" customFormat="1" ht="13.5">
      <c r="A228" s="89"/>
      <c r="B228" s="15"/>
      <c r="C228" s="74" t="s">
        <v>131</v>
      </c>
      <c r="D228" s="15">
        <f>SUM(D229:D233)</f>
        <v>4768</v>
      </c>
      <c r="E228" s="90"/>
    </row>
    <row r="229" spans="1:5" s="2" customFormat="1" ht="13.5">
      <c r="A229" s="89"/>
      <c r="B229" s="15"/>
      <c r="C229" s="79" t="s">
        <v>468</v>
      </c>
      <c r="D229" s="15">
        <v>4038</v>
      </c>
      <c r="E229" s="90"/>
    </row>
    <row r="230" spans="1:5" s="2" customFormat="1" ht="13.5">
      <c r="A230" s="89"/>
      <c r="B230" s="15"/>
      <c r="C230" s="79" t="s">
        <v>523</v>
      </c>
      <c r="D230" s="15">
        <v>317</v>
      </c>
      <c r="E230" s="90"/>
    </row>
    <row r="231" spans="1:5" s="2" customFormat="1" ht="13.5">
      <c r="A231" s="89"/>
      <c r="B231" s="15"/>
      <c r="C231" s="79" t="s">
        <v>524</v>
      </c>
      <c r="D231" s="15">
        <v>76</v>
      </c>
      <c r="E231" s="90"/>
    </row>
    <row r="232" spans="1:5" s="2" customFormat="1" ht="13.5">
      <c r="A232" s="89"/>
      <c r="B232" s="15"/>
      <c r="C232" s="79" t="s">
        <v>525</v>
      </c>
      <c r="D232" s="15">
        <v>328</v>
      </c>
      <c r="E232" s="90"/>
    </row>
    <row r="233" spans="1:5" s="2" customFormat="1" ht="13.5">
      <c r="A233" s="89"/>
      <c r="B233" s="15"/>
      <c r="C233" s="79" t="s">
        <v>526</v>
      </c>
      <c r="D233" s="15">
        <v>9</v>
      </c>
      <c r="E233" s="90"/>
    </row>
    <row r="234" spans="1:5" s="2" customFormat="1" ht="13.5">
      <c r="A234" s="89"/>
      <c r="B234" s="15"/>
      <c r="C234" s="74" t="s">
        <v>132</v>
      </c>
      <c r="D234" s="15">
        <f>D235</f>
        <v>0</v>
      </c>
      <c r="E234" s="90"/>
    </row>
    <row r="235" spans="1:5" s="2" customFormat="1" ht="13.5">
      <c r="A235" s="89"/>
      <c r="B235" s="15"/>
      <c r="C235" s="74" t="s">
        <v>133</v>
      </c>
      <c r="D235" s="15"/>
      <c r="E235" s="90"/>
    </row>
    <row r="236" spans="1:5" s="2" customFormat="1" ht="13.5">
      <c r="A236" s="91"/>
      <c r="B236" s="92"/>
      <c r="C236" s="75" t="s">
        <v>410</v>
      </c>
      <c r="D236" s="15">
        <f>D237+D238</f>
        <v>939</v>
      </c>
      <c r="E236" s="90"/>
    </row>
    <row r="237" spans="1:5" s="2" customFormat="1" ht="13.5">
      <c r="A237" s="89"/>
      <c r="B237" s="15"/>
      <c r="C237" s="79" t="s">
        <v>527</v>
      </c>
      <c r="D237" s="15">
        <f>1650-1350+300</f>
        <v>600</v>
      </c>
      <c r="E237" s="90"/>
    </row>
    <row r="238" spans="1:5" s="2" customFormat="1" ht="13.5">
      <c r="A238" s="89"/>
      <c r="B238" s="15"/>
      <c r="C238" s="79" t="s">
        <v>528</v>
      </c>
      <c r="D238" s="15">
        <v>339</v>
      </c>
      <c r="E238" s="90"/>
    </row>
    <row r="239" spans="1:5" s="2" customFormat="1" ht="13.5">
      <c r="A239" s="89"/>
      <c r="B239" s="15"/>
      <c r="C239" s="74" t="s">
        <v>134</v>
      </c>
      <c r="D239" s="15">
        <f>D240</f>
        <v>675</v>
      </c>
      <c r="E239" s="90"/>
    </row>
    <row r="240" spans="1:5" s="2" customFormat="1" ht="13.5">
      <c r="A240" s="89"/>
      <c r="B240" s="15"/>
      <c r="C240" s="74" t="s">
        <v>135</v>
      </c>
      <c r="D240" s="15">
        <v>675</v>
      </c>
      <c r="E240" s="90"/>
    </row>
    <row r="241" spans="1:5" s="2" customFormat="1" ht="13.5">
      <c r="A241" s="89"/>
      <c r="B241" s="15"/>
      <c r="C241" s="74" t="s">
        <v>136</v>
      </c>
      <c r="D241" s="15">
        <f>D242</f>
        <v>4564</v>
      </c>
      <c r="E241" s="90"/>
    </row>
    <row r="242" spans="1:5" s="2" customFormat="1" ht="13.5">
      <c r="A242" s="89"/>
      <c r="B242" s="15"/>
      <c r="C242" s="74" t="s">
        <v>137</v>
      </c>
      <c r="D242" s="15">
        <v>4564</v>
      </c>
      <c r="E242" s="90"/>
    </row>
    <row r="243" spans="1:5" s="2" customFormat="1" ht="13.5">
      <c r="A243" s="89"/>
      <c r="B243" s="15"/>
      <c r="C243" s="76" t="s">
        <v>426</v>
      </c>
      <c r="D243" s="77">
        <f>D244+D256+D264+D275+D292+D281+D284+D289</f>
        <v>106650</v>
      </c>
      <c r="E243" s="88"/>
    </row>
    <row r="244" spans="1:5" s="2" customFormat="1" ht="13.5">
      <c r="A244" s="89"/>
      <c r="B244" s="15"/>
      <c r="C244" s="74" t="s">
        <v>460</v>
      </c>
      <c r="D244" s="15">
        <f>SUM(D245:D255)</f>
        <v>15235</v>
      </c>
      <c r="E244" s="90"/>
    </row>
    <row r="245" spans="1:5" s="2" customFormat="1" ht="13.5">
      <c r="A245" s="89"/>
      <c r="B245" s="15"/>
      <c r="C245" s="79" t="s">
        <v>468</v>
      </c>
      <c r="D245" s="15">
        <v>1824</v>
      </c>
      <c r="E245" s="90"/>
    </row>
    <row r="246" spans="1:5" s="2" customFormat="1" ht="13.5">
      <c r="A246" s="89"/>
      <c r="B246" s="15"/>
      <c r="C246" s="79" t="s">
        <v>529</v>
      </c>
      <c r="D246" s="15">
        <v>6052</v>
      </c>
      <c r="E246" s="90"/>
    </row>
    <row r="247" spans="1:5" s="2" customFormat="1" ht="13.5">
      <c r="A247" s="89"/>
      <c r="B247" s="15"/>
      <c r="C247" s="79" t="s">
        <v>530</v>
      </c>
      <c r="D247" s="15">
        <v>362</v>
      </c>
      <c r="E247" s="90"/>
    </row>
    <row r="248" spans="1:5" s="2" customFormat="1" ht="13.5">
      <c r="A248" s="89"/>
      <c r="B248" s="15"/>
      <c r="C248" s="79" t="s">
        <v>531</v>
      </c>
      <c r="D248" s="15">
        <v>243</v>
      </c>
      <c r="E248" s="90"/>
    </row>
    <row r="249" spans="1:5" s="2" customFormat="1" ht="13.5">
      <c r="A249" s="89"/>
      <c r="B249" s="15"/>
      <c r="C249" s="79" t="s">
        <v>532</v>
      </c>
      <c r="D249" s="15">
        <v>23</v>
      </c>
      <c r="E249" s="90"/>
    </row>
    <row r="250" spans="1:5" s="2" customFormat="1" ht="13.5">
      <c r="A250" s="89"/>
      <c r="B250" s="15"/>
      <c r="C250" s="79" t="s">
        <v>533</v>
      </c>
      <c r="D250" s="15">
        <v>14</v>
      </c>
      <c r="E250" s="90"/>
    </row>
    <row r="251" spans="1:5" s="2" customFormat="1" ht="13.5">
      <c r="A251" s="89"/>
      <c r="B251" s="15"/>
      <c r="C251" s="79" t="s">
        <v>534</v>
      </c>
      <c r="D251" s="15">
        <v>375</v>
      </c>
      <c r="E251" s="90"/>
    </row>
    <row r="252" spans="1:5" s="2" customFormat="1" ht="13.5">
      <c r="A252" s="89"/>
      <c r="B252" s="15"/>
      <c r="C252" s="79" t="s">
        <v>535</v>
      </c>
      <c r="D252" s="15">
        <v>4207</v>
      </c>
      <c r="E252" s="90"/>
    </row>
    <row r="253" spans="1:5" s="2" customFormat="1" ht="13.5">
      <c r="A253" s="89"/>
      <c r="B253" s="15"/>
      <c r="C253" s="79" t="s">
        <v>536</v>
      </c>
      <c r="D253" s="15">
        <v>563</v>
      </c>
      <c r="E253" s="90"/>
    </row>
    <row r="254" spans="1:5" s="2" customFormat="1" ht="13.5">
      <c r="A254" s="89"/>
      <c r="B254" s="15"/>
      <c r="C254" s="79" t="s">
        <v>537</v>
      </c>
      <c r="D254" s="15">
        <v>179</v>
      </c>
      <c r="E254" s="90"/>
    </row>
    <row r="255" spans="1:5" s="2" customFormat="1" ht="13.5">
      <c r="A255" s="89"/>
      <c r="B255" s="15"/>
      <c r="C255" s="79" t="s">
        <v>538</v>
      </c>
      <c r="D255" s="15">
        <v>1393</v>
      </c>
      <c r="E255" s="90"/>
    </row>
    <row r="256" spans="1:5" s="2" customFormat="1" ht="13.5">
      <c r="A256" s="89"/>
      <c r="B256" s="15"/>
      <c r="C256" s="74" t="s">
        <v>461</v>
      </c>
      <c r="D256" s="15">
        <f>SUM(D257:D263)</f>
        <v>4546</v>
      </c>
      <c r="E256" s="90"/>
    </row>
    <row r="257" spans="1:5" s="2" customFormat="1" ht="13.5">
      <c r="A257" s="89"/>
      <c r="B257" s="15"/>
      <c r="C257" s="79" t="s">
        <v>468</v>
      </c>
      <c r="D257" s="15">
        <v>106</v>
      </c>
      <c r="E257" s="90"/>
    </row>
    <row r="258" spans="1:5" s="2" customFormat="1" ht="13.5">
      <c r="A258" s="89"/>
      <c r="B258" s="15"/>
      <c r="C258" s="79" t="s">
        <v>539</v>
      </c>
      <c r="D258" s="15">
        <v>676</v>
      </c>
      <c r="E258" s="90"/>
    </row>
    <row r="259" spans="1:5" s="2" customFormat="1" ht="13.5">
      <c r="A259" s="89"/>
      <c r="B259" s="15"/>
      <c r="C259" s="79" t="s">
        <v>540</v>
      </c>
      <c r="D259" s="15">
        <v>294</v>
      </c>
      <c r="E259" s="90"/>
    </row>
    <row r="260" spans="1:5" s="2" customFormat="1" ht="13.5">
      <c r="A260" s="89"/>
      <c r="B260" s="15"/>
      <c r="C260" s="79" t="s">
        <v>541</v>
      </c>
      <c r="D260" s="15">
        <v>713</v>
      </c>
      <c r="E260" s="90"/>
    </row>
    <row r="261" spans="1:5" s="2" customFormat="1" ht="13.5">
      <c r="A261" s="89"/>
      <c r="B261" s="15"/>
      <c r="C261" s="79" t="s">
        <v>542</v>
      </c>
      <c r="D261" s="15">
        <v>162</v>
      </c>
      <c r="E261" s="90"/>
    </row>
    <row r="262" spans="1:5" s="2" customFormat="1" ht="13.5">
      <c r="A262" s="89"/>
      <c r="B262" s="15"/>
      <c r="C262" s="79" t="s">
        <v>543</v>
      </c>
      <c r="D262" s="15">
        <v>76</v>
      </c>
      <c r="E262" s="90"/>
    </row>
    <row r="263" spans="1:5" s="2" customFormat="1" ht="13.5">
      <c r="A263" s="89"/>
      <c r="B263" s="15"/>
      <c r="C263" s="79" t="s">
        <v>544</v>
      </c>
      <c r="D263" s="15">
        <v>2519</v>
      </c>
      <c r="E263" s="90"/>
    </row>
    <row r="264" spans="1:5" s="2" customFormat="1" ht="13.5">
      <c r="A264" s="89"/>
      <c r="B264" s="15"/>
      <c r="C264" s="74" t="s">
        <v>138</v>
      </c>
      <c r="D264" s="15">
        <f>SUM(D265:D274)</f>
        <v>7408</v>
      </c>
      <c r="E264" s="90"/>
    </row>
    <row r="265" spans="1:5" s="2" customFormat="1" ht="13.5">
      <c r="A265" s="89"/>
      <c r="B265" s="15"/>
      <c r="C265" s="79" t="s">
        <v>468</v>
      </c>
      <c r="D265" s="15">
        <v>295</v>
      </c>
      <c r="E265" s="90"/>
    </row>
    <row r="266" spans="1:5" s="2" customFormat="1" ht="13.5">
      <c r="A266" s="89"/>
      <c r="B266" s="15"/>
      <c r="C266" s="79" t="s">
        <v>545</v>
      </c>
      <c r="D266" s="15">
        <v>14</v>
      </c>
      <c r="E266" s="90"/>
    </row>
    <row r="267" spans="1:5" s="2" customFormat="1" ht="13.5">
      <c r="A267" s="89"/>
      <c r="B267" s="15"/>
      <c r="C267" s="79" t="s">
        <v>546</v>
      </c>
      <c r="D267" s="15">
        <v>4305</v>
      </c>
      <c r="E267" s="90"/>
    </row>
    <row r="268" spans="1:5" s="2" customFormat="1" ht="13.5">
      <c r="A268" s="89"/>
      <c r="B268" s="15"/>
      <c r="C268" s="79" t="s">
        <v>547</v>
      </c>
      <c r="D268" s="15">
        <v>410</v>
      </c>
      <c r="E268" s="90"/>
    </row>
    <row r="269" spans="1:5" s="2" customFormat="1" ht="13.5">
      <c r="A269" s="89"/>
      <c r="B269" s="15"/>
      <c r="C269" s="79" t="s">
        <v>548</v>
      </c>
      <c r="D269" s="15">
        <v>144</v>
      </c>
      <c r="E269" s="90"/>
    </row>
    <row r="270" spans="1:5" s="2" customFormat="1" ht="13.5">
      <c r="A270" s="89"/>
      <c r="B270" s="15"/>
      <c r="C270" s="79" t="s">
        <v>549</v>
      </c>
      <c r="D270" s="15">
        <f>7091-7090</f>
        <v>1</v>
      </c>
      <c r="E270" s="90"/>
    </row>
    <row r="271" spans="1:5" s="2" customFormat="1" ht="13.5">
      <c r="A271" s="89"/>
      <c r="B271" s="15"/>
      <c r="C271" s="79" t="s">
        <v>550</v>
      </c>
      <c r="D271" s="15">
        <v>75</v>
      </c>
      <c r="E271" s="90"/>
    </row>
    <row r="272" spans="1:5" s="2" customFormat="1" ht="13.5">
      <c r="A272" s="89"/>
      <c r="B272" s="15"/>
      <c r="C272" s="79" t="s">
        <v>462</v>
      </c>
      <c r="D272" s="15">
        <v>128</v>
      </c>
      <c r="E272" s="90"/>
    </row>
    <row r="273" spans="1:5" s="2" customFormat="1" ht="13.5">
      <c r="A273" s="89"/>
      <c r="B273" s="15"/>
      <c r="C273" s="79" t="s">
        <v>551</v>
      </c>
      <c r="D273" s="15">
        <f>1150-597</f>
        <v>553</v>
      </c>
      <c r="E273" s="90"/>
    </row>
    <row r="274" spans="1:5" s="2" customFormat="1" ht="13.5">
      <c r="A274" s="89"/>
      <c r="B274" s="15"/>
      <c r="C274" s="79" t="s">
        <v>552</v>
      </c>
      <c r="D274" s="15">
        <v>1483</v>
      </c>
      <c r="E274" s="90"/>
    </row>
    <row r="275" spans="1:5" s="2" customFormat="1" ht="13.5">
      <c r="A275" s="89"/>
      <c r="B275" s="15"/>
      <c r="C275" s="74" t="s">
        <v>139</v>
      </c>
      <c r="D275" s="15">
        <f>SUM(D276:D280)</f>
        <v>70292</v>
      </c>
      <c r="E275" s="90"/>
    </row>
    <row r="276" spans="1:5" s="2" customFormat="1" ht="13.5">
      <c r="A276" s="89"/>
      <c r="B276" s="15"/>
      <c r="C276" s="79" t="s">
        <v>468</v>
      </c>
      <c r="D276" s="15">
        <v>594</v>
      </c>
      <c r="E276" s="90"/>
    </row>
    <row r="277" spans="1:5" s="2" customFormat="1" ht="13.5">
      <c r="A277" s="89"/>
      <c r="B277" s="15"/>
      <c r="C277" s="79" t="s">
        <v>553</v>
      </c>
      <c r="D277" s="15">
        <f>20928-8307+190+101</f>
        <v>12912</v>
      </c>
      <c r="E277" s="90"/>
    </row>
    <row r="278" spans="1:5" s="2" customFormat="1" ht="13.5">
      <c r="A278" s="89"/>
      <c r="B278" s="15"/>
      <c r="C278" s="79" t="s">
        <v>554</v>
      </c>
      <c r="D278" s="15">
        <f>49390-99</f>
        <v>49291</v>
      </c>
      <c r="E278" s="90"/>
    </row>
    <row r="279" spans="1:5" s="2" customFormat="1" ht="13.5">
      <c r="A279" s="89"/>
      <c r="B279" s="15"/>
      <c r="C279" s="79" t="s">
        <v>555</v>
      </c>
      <c r="D279" s="15">
        <v>140</v>
      </c>
      <c r="E279" s="90"/>
    </row>
    <row r="280" spans="1:5" s="2" customFormat="1" ht="13.5">
      <c r="A280" s="89"/>
      <c r="B280" s="15"/>
      <c r="C280" s="99" t="s">
        <v>556</v>
      </c>
      <c r="D280" s="92">
        <f>32830-25475</f>
        <v>7355</v>
      </c>
      <c r="E280" s="94"/>
    </row>
    <row r="281" spans="1:5" s="2" customFormat="1" ht="13.5">
      <c r="A281" s="89"/>
      <c r="B281" s="15"/>
      <c r="C281" s="79" t="s">
        <v>566</v>
      </c>
      <c r="D281" s="15">
        <f>D282+D283</f>
        <v>124</v>
      </c>
      <c r="E281" s="90"/>
    </row>
    <row r="282" spans="1:5" s="2" customFormat="1" ht="13.5">
      <c r="A282" s="89"/>
      <c r="B282" s="15"/>
      <c r="C282" s="79" t="s">
        <v>557</v>
      </c>
      <c r="D282" s="15">
        <v>56</v>
      </c>
      <c r="E282" s="90"/>
    </row>
    <row r="283" spans="1:5" s="2" customFormat="1" ht="13.5">
      <c r="A283" s="89"/>
      <c r="B283" s="15"/>
      <c r="C283" s="79" t="s">
        <v>558</v>
      </c>
      <c r="D283" s="15">
        <v>68</v>
      </c>
      <c r="E283" s="90"/>
    </row>
    <row r="284" spans="1:5" s="2" customFormat="1" ht="13.5">
      <c r="A284" s="89"/>
      <c r="B284" s="15"/>
      <c r="C284" s="79" t="s">
        <v>567</v>
      </c>
      <c r="D284" s="15">
        <f>D285+D286+D287+D288</f>
        <v>767</v>
      </c>
      <c r="E284" s="90"/>
    </row>
    <row r="285" spans="1:5" s="2" customFormat="1" ht="13.5">
      <c r="A285" s="89"/>
      <c r="B285" s="15"/>
      <c r="C285" s="79" t="s">
        <v>559</v>
      </c>
      <c r="D285" s="15">
        <v>159</v>
      </c>
      <c r="E285" s="90"/>
    </row>
    <row r="286" spans="1:5" s="2" customFormat="1" ht="13.5">
      <c r="A286" s="89"/>
      <c r="B286" s="15"/>
      <c r="C286" s="79" t="s">
        <v>560</v>
      </c>
      <c r="D286" s="15">
        <v>358</v>
      </c>
      <c r="E286" s="90"/>
    </row>
    <row r="287" spans="1:5" s="2" customFormat="1" ht="13.5">
      <c r="A287" s="89"/>
      <c r="B287" s="15"/>
      <c r="C287" s="79" t="s">
        <v>561</v>
      </c>
      <c r="D287" s="15">
        <v>200</v>
      </c>
      <c r="E287" s="90"/>
    </row>
    <row r="288" spans="1:5" s="2" customFormat="1" ht="13.5">
      <c r="A288" s="89"/>
      <c r="B288" s="15"/>
      <c r="C288" s="79" t="s">
        <v>562</v>
      </c>
      <c r="D288" s="15">
        <v>50</v>
      </c>
      <c r="E288" s="90"/>
    </row>
    <row r="289" spans="1:5" s="2" customFormat="1" ht="13.5">
      <c r="A289" s="89"/>
      <c r="B289" s="15"/>
      <c r="C289" s="79" t="s">
        <v>568</v>
      </c>
      <c r="D289" s="15">
        <f>D290+D291</f>
        <v>1705</v>
      </c>
      <c r="E289" s="90"/>
    </row>
    <row r="290" spans="1:5" s="2" customFormat="1" ht="13.5">
      <c r="A290" s="89"/>
      <c r="B290" s="15"/>
      <c r="C290" s="79" t="s">
        <v>563</v>
      </c>
      <c r="D290" s="15">
        <v>1673</v>
      </c>
      <c r="E290" s="90"/>
    </row>
    <row r="291" spans="1:5" s="2" customFormat="1" ht="13.5">
      <c r="A291" s="89"/>
      <c r="B291" s="15"/>
      <c r="C291" s="79" t="s">
        <v>564</v>
      </c>
      <c r="D291" s="15">
        <v>32</v>
      </c>
      <c r="E291" s="90"/>
    </row>
    <row r="292" spans="1:5" s="2" customFormat="1" ht="13.5">
      <c r="A292" s="89"/>
      <c r="B292" s="15"/>
      <c r="C292" s="79" t="s">
        <v>569</v>
      </c>
      <c r="D292" s="15">
        <f>D293</f>
        <v>6573</v>
      </c>
      <c r="E292" s="90"/>
    </row>
    <row r="293" spans="1:5" s="2" customFormat="1" ht="13.5">
      <c r="A293" s="89"/>
      <c r="B293" s="15"/>
      <c r="C293" s="74" t="s">
        <v>565</v>
      </c>
      <c r="D293" s="15">
        <v>6573</v>
      </c>
      <c r="E293" s="90"/>
    </row>
    <row r="294" spans="1:5" s="2" customFormat="1" ht="13.5">
      <c r="A294" s="89"/>
      <c r="B294" s="15"/>
      <c r="C294" s="76" t="s">
        <v>427</v>
      </c>
      <c r="D294" s="77">
        <f>D295+D298+D301+D303</f>
        <v>8659</v>
      </c>
      <c r="E294" s="88"/>
    </row>
    <row r="295" spans="1:5" s="2" customFormat="1" ht="13.5">
      <c r="A295" s="89"/>
      <c r="B295" s="15"/>
      <c r="C295" s="74" t="s">
        <v>140</v>
      </c>
      <c r="D295" s="15">
        <f>SUM(D296:D297)</f>
        <v>1815</v>
      </c>
      <c r="E295" s="90"/>
    </row>
    <row r="296" spans="1:5" s="2" customFormat="1" ht="13.5">
      <c r="A296" s="89"/>
      <c r="B296" s="15"/>
      <c r="C296" s="74" t="s">
        <v>49</v>
      </c>
      <c r="D296" s="15">
        <v>565</v>
      </c>
      <c r="E296" s="90"/>
    </row>
    <row r="297" spans="1:5" s="2" customFormat="1" ht="13.5">
      <c r="A297" s="89"/>
      <c r="B297" s="15"/>
      <c r="C297" s="75" t="s">
        <v>187</v>
      </c>
      <c r="D297" s="15">
        <v>1250</v>
      </c>
      <c r="E297" s="90"/>
    </row>
    <row r="298" spans="1:5" s="2" customFormat="1" ht="13.5">
      <c r="A298" s="89"/>
      <c r="B298" s="15"/>
      <c r="C298" s="79" t="s">
        <v>570</v>
      </c>
      <c r="D298" s="15">
        <f>D299+D300</f>
        <v>1982</v>
      </c>
      <c r="E298" s="90"/>
    </row>
    <row r="299" spans="1:5" s="2" customFormat="1" ht="13.5">
      <c r="A299" s="89"/>
      <c r="B299" s="15"/>
      <c r="C299" s="79" t="s">
        <v>571</v>
      </c>
      <c r="D299" s="15">
        <v>45</v>
      </c>
      <c r="E299" s="90"/>
    </row>
    <row r="300" spans="1:5" s="2" customFormat="1" ht="13.5">
      <c r="A300" s="89"/>
      <c r="B300" s="15"/>
      <c r="C300" s="79" t="s">
        <v>572</v>
      </c>
      <c r="D300" s="15">
        <v>1937</v>
      </c>
      <c r="E300" s="90"/>
    </row>
    <row r="301" spans="1:5" s="2" customFormat="1" ht="13.5">
      <c r="A301" s="89"/>
      <c r="B301" s="15"/>
      <c r="C301" s="79" t="s">
        <v>573</v>
      </c>
      <c r="D301" s="15">
        <f>D302</f>
        <v>2</v>
      </c>
      <c r="E301" s="90"/>
    </row>
    <row r="302" spans="1:5" s="2" customFormat="1" ht="13.5">
      <c r="A302" s="89"/>
      <c r="B302" s="15"/>
      <c r="C302" s="79" t="s">
        <v>575</v>
      </c>
      <c r="D302" s="15">
        <v>2</v>
      </c>
      <c r="E302" s="90"/>
    </row>
    <row r="303" spans="1:5" s="2" customFormat="1" ht="13.5">
      <c r="A303" s="89"/>
      <c r="B303" s="15"/>
      <c r="C303" s="79" t="s">
        <v>574</v>
      </c>
      <c r="D303" s="15">
        <f>D304</f>
        <v>4860</v>
      </c>
      <c r="E303" s="90"/>
    </row>
    <row r="304" spans="1:5" s="2" customFormat="1" ht="27">
      <c r="A304" s="89"/>
      <c r="B304" s="15"/>
      <c r="C304" s="79" t="s">
        <v>576</v>
      </c>
      <c r="D304" s="15">
        <v>4860</v>
      </c>
      <c r="E304" s="90"/>
    </row>
    <row r="305" spans="1:5" s="2" customFormat="1" ht="13.5">
      <c r="A305" s="89"/>
      <c r="B305" s="15"/>
      <c r="C305" s="76" t="s">
        <v>428</v>
      </c>
      <c r="D305" s="77">
        <f>D306+D309</f>
        <v>2452</v>
      </c>
      <c r="E305" s="88"/>
    </row>
    <row r="306" spans="1:5" s="2" customFormat="1" ht="13.5">
      <c r="A306" s="89"/>
      <c r="B306" s="15"/>
      <c r="C306" s="74" t="s">
        <v>188</v>
      </c>
      <c r="D306" s="15">
        <f>D307+D308</f>
        <v>2367</v>
      </c>
      <c r="E306" s="88"/>
    </row>
    <row r="307" spans="1:5" s="2" customFormat="1" ht="13.5">
      <c r="A307" s="89"/>
      <c r="B307" s="15"/>
      <c r="C307" s="74" t="s">
        <v>189</v>
      </c>
      <c r="D307" s="15">
        <v>2113</v>
      </c>
      <c r="E307" s="88"/>
    </row>
    <row r="308" spans="1:5" s="2" customFormat="1" ht="13.5">
      <c r="A308" s="89"/>
      <c r="B308" s="15"/>
      <c r="C308" s="79" t="s">
        <v>579</v>
      </c>
      <c r="D308" s="15">
        <v>254</v>
      </c>
      <c r="E308" s="88"/>
    </row>
    <row r="309" spans="1:5" s="2" customFormat="1" ht="13.5">
      <c r="A309" s="89"/>
      <c r="B309" s="15"/>
      <c r="C309" s="79" t="s">
        <v>577</v>
      </c>
      <c r="D309" s="15">
        <f>D310</f>
        <v>85</v>
      </c>
      <c r="E309" s="90"/>
    </row>
    <row r="310" spans="1:5" s="2" customFormat="1" ht="13.5">
      <c r="A310" s="89"/>
      <c r="B310" s="15"/>
      <c r="C310" s="79" t="s">
        <v>578</v>
      </c>
      <c r="D310" s="15">
        <f>53+32</f>
        <v>85</v>
      </c>
      <c r="E310" s="90"/>
    </row>
    <row r="311" spans="1:5" s="2" customFormat="1" ht="13.5">
      <c r="A311" s="89"/>
      <c r="B311" s="15"/>
      <c r="C311" s="76" t="s">
        <v>429</v>
      </c>
      <c r="D311" s="77">
        <f>D312+D316</f>
        <v>160</v>
      </c>
      <c r="E311" s="90"/>
    </row>
    <row r="312" spans="1:5" s="2" customFormat="1" ht="13.5">
      <c r="A312" s="89"/>
      <c r="B312" s="15"/>
      <c r="C312" s="74" t="s">
        <v>141</v>
      </c>
      <c r="D312" s="15">
        <f>SUM(D313:D315)</f>
        <v>160</v>
      </c>
      <c r="E312" s="90"/>
    </row>
    <row r="313" spans="1:5" s="2" customFormat="1" ht="13.5">
      <c r="A313" s="91"/>
      <c r="B313" s="92"/>
      <c r="C313" s="74" t="s">
        <v>455</v>
      </c>
      <c r="D313" s="15"/>
      <c r="E313" s="90"/>
    </row>
    <row r="314" spans="1:5" s="2" customFormat="1" ht="13.5">
      <c r="A314" s="89"/>
      <c r="B314" s="15"/>
      <c r="C314" s="74" t="s">
        <v>50</v>
      </c>
      <c r="D314" s="15">
        <v>160</v>
      </c>
      <c r="E314" s="88"/>
    </row>
    <row r="315" spans="1:5" s="2" customFormat="1" ht="13.5">
      <c r="A315" s="89"/>
      <c r="B315" s="15"/>
      <c r="C315" s="74" t="s">
        <v>142</v>
      </c>
      <c r="D315" s="15"/>
      <c r="E315" s="90"/>
    </row>
    <row r="316" spans="1:5" s="2" customFormat="1" ht="13.5">
      <c r="A316" s="89"/>
      <c r="B316" s="15"/>
      <c r="C316" s="74" t="s">
        <v>143</v>
      </c>
      <c r="D316" s="15">
        <f>SUM(D317:D318)</f>
        <v>0</v>
      </c>
      <c r="E316" s="90"/>
    </row>
    <row r="317" spans="1:5" s="2" customFormat="1" ht="13.5">
      <c r="A317" s="89"/>
      <c r="B317" s="15"/>
      <c r="C317" s="74" t="s">
        <v>49</v>
      </c>
      <c r="D317" s="15"/>
      <c r="E317" s="90"/>
    </row>
    <row r="318" spans="1:5" s="2" customFormat="1" ht="13.5">
      <c r="A318" s="100" t="s">
        <v>191</v>
      </c>
      <c r="B318" s="15">
        <f>B5+B23</f>
        <v>43206</v>
      </c>
      <c r="C318" s="74" t="s">
        <v>190</v>
      </c>
      <c r="D318" s="15"/>
      <c r="E318" s="90"/>
    </row>
    <row r="319" spans="1:5" s="2" customFormat="1" ht="13.5">
      <c r="A319" s="89"/>
      <c r="B319" s="15"/>
      <c r="C319" s="76" t="s">
        <v>436</v>
      </c>
      <c r="D319" s="77">
        <f>D320+D324+D326</f>
        <v>1602</v>
      </c>
      <c r="E319" s="90"/>
    </row>
    <row r="320" spans="1:5" s="2" customFormat="1" ht="13.5">
      <c r="A320" s="89"/>
      <c r="B320" s="15"/>
      <c r="C320" s="99" t="s">
        <v>583</v>
      </c>
      <c r="D320" s="92">
        <f>SUM(D321:D323)</f>
        <v>1568</v>
      </c>
      <c r="E320" s="90"/>
    </row>
    <row r="321" spans="1:5" s="2" customFormat="1" ht="13.5">
      <c r="A321" s="89" t="s">
        <v>192</v>
      </c>
      <c r="B321" s="15">
        <f>B322+B326+B363</f>
        <v>464220</v>
      </c>
      <c r="C321" s="79" t="s">
        <v>468</v>
      </c>
      <c r="D321" s="101">
        <f>765+80</f>
        <v>845</v>
      </c>
      <c r="E321" s="90"/>
    </row>
    <row r="322" spans="1:5" s="2" customFormat="1" ht="13.5">
      <c r="A322" s="89" t="s">
        <v>193</v>
      </c>
      <c r="B322" s="15">
        <f>SUM(B323:B325)</f>
        <v>2180</v>
      </c>
      <c r="C322" s="79" t="s">
        <v>580</v>
      </c>
      <c r="D322" s="15">
        <v>584</v>
      </c>
      <c r="E322" s="88"/>
    </row>
    <row r="323" spans="1:5" s="2" customFormat="1" ht="13.5">
      <c r="A323" s="89" t="s">
        <v>195</v>
      </c>
      <c r="B323" s="15">
        <v>119</v>
      </c>
      <c r="C323" s="79" t="s">
        <v>529</v>
      </c>
      <c r="D323" s="15">
        <v>139</v>
      </c>
      <c r="E323" s="94"/>
    </row>
    <row r="324" spans="1:5" s="2" customFormat="1" ht="27">
      <c r="A324" s="89" t="s">
        <v>194</v>
      </c>
      <c r="B324" s="15">
        <v>1061</v>
      </c>
      <c r="C324" s="79" t="s">
        <v>582</v>
      </c>
      <c r="D324" s="15">
        <f>D325</f>
        <v>5</v>
      </c>
      <c r="E324" s="90"/>
    </row>
    <row r="325" spans="1:5" ht="27">
      <c r="A325" s="102" t="s">
        <v>379</v>
      </c>
      <c r="B325" s="103">
        <v>1000</v>
      </c>
      <c r="C325" s="79" t="s">
        <v>581</v>
      </c>
      <c r="D325" s="15">
        <v>5</v>
      </c>
      <c r="E325" s="90"/>
    </row>
    <row r="326" spans="1:5" ht="13.5">
      <c r="A326" s="89" t="s">
        <v>197</v>
      </c>
      <c r="B326" s="15">
        <f>SUM(B327:B361)</f>
        <v>315560</v>
      </c>
      <c r="C326" s="74" t="s">
        <v>144</v>
      </c>
      <c r="D326" s="15">
        <f>SUM(D327:D328)</f>
        <v>29</v>
      </c>
      <c r="E326" s="90"/>
    </row>
    <row r="327" spans="1:5" ht="13.5">
      <c r="A327" s="89" t="s">
        <v>342</v>
      </c>
      <c r="B327" s="15">
        <v>4031</v>
      </c>
      <c r="C327" s="74" t="s">
        <v>49</v>
      </c>
      <c r="D327" s="15">
        <v>13</v>
      </c>
      <c r="E327" s="90"/>
    </row>
    <row r="328" spans="1:5" ht="13.5">
      <c r="A328" s="89" t="s">
        <v>343</v>
      </c>
      <c r="B328" s="15">
        <v>48460</v>
      </c>
      <c r="C328" s="74" t="s">
        <v>463</v>
      </c>
      <c r="D328" s="15">
        <v>16</v>
      </c>
      <c r="E328" s="90"/>
    </row>
    <row r="329" spans="1:5" ht="27">
      <c r="A329" s="89" t="s">
        <v>344</v>
      </c>
      <c r="B329" s="15">
        <v>30711</v>
      </c>
      <c r="C329" s="76" t="s">
        <v>430</v>
      </c>
      <c r="D329" s="77">
        <f>D330</f>
        <v>13845</v>
      </c>
      <c r="E329" s="90"/>
    </row>
    <row r="330" spans="1:5" ht="13.5">
      <c r="A330" s="89" t="s">
        <v>345</v>
      </c>
      <c r="B330" s="15">
        <v>1132</v>
      </c>
      <c r="C330" s="74" t="s">
        <v>145</v>
      </c>
      <c r="D330" s="15">
        <f>SUM(D331:D334)</f>
        <v>13845</v>
      </c>
      <c r="E330" s="90"/>
    </row>
    <row r="331" spans="1:5" ht="27">
      <c r="A331" s="89" t="s">
        <v>346</v>
      </c>
      <c r="B331" s="15"/>
      <c r="C331" s="74" t="s">
        <v>196</v>
      </c>
      <c r="D331" s="15">
        <v>278</v>
      </c>
      <c r="E331" s="90"/>
    </row>
    <row r="332" spans="1:5" ht="27">
      <c r="A332" s="89" t="s">
        <v>347</v>
      </c>
      <c r="B332" s="15"/>
      <c r="C332" s="74" t="s">
        <v>146</v>
      </c>
      <c r="D332" s="15">
        <v>3659</v>
      </c>
      <c r="E332" s="88"/>
    </row>
    <row r="333" spans="1:5" ht="27">
      <c r="A333" s="89" t="s">
        <v>348</v>
      </c>
      <c r="B333" s="15">
        <v>2062</v>
      </c>
      <c r="C333" s="75" t="s">
        <v>411</v>
      </c>
      <c r="D333" s="15">
        <v>7399</v>
      </c>
      <c r="E333" s="90"/>
    </row>
    <row r="334" spans="1:5" ht="27">
      <c r="A334" s="89" t="s">
        <v>349</v>
      </c>
      <c r="B334" s="15">
        <v>11317</v>
      </c>
      <c r="C334" s="74" t="s">
        <v>147</v>
      </c>
      <c r="D334" s="15">
        <v>2509</v>
      </c>
      <c r="E334" s="90"/>
    </row>
    <row r="335" spans="1:5" ht="13.5">
      <c r="A335" s="89" t="s">
        <v>350</v>
      </c>
      <c r="B335" s="15">
        <v>70930</v>
      </c>
      <c r="C335" s="76" t="s">
        <v>431</v>
      </c>
      <c r="D335" s="77">
        <f>D336</f>
        <v>612</v>
      </c>
      <c r="E335" s="90"/>
    </row>
    <row r="336" spans="1:5" ht="13.5">
      <c r="A336" s="89" t="s">
        <v>351</v>
      </c>
      <c r="B336" s="15"/>
      <c r="C336" s="79" t="s">
        <v>584</v>
      </c>
      <c r="D336" s="15">
        <f>D337</f>
        <v>612</v>
      </c>
      <c r="E336" s="90"/>
    </row>
    <row r="337" spans="1:5" ht="13.5">
      <c r="A337" s="89" t="s">
        <v>352</v>
      </c>
      <c r="B337" s="15">
        <v>9505</v>
      </c>
      <c r="C337" s="79" t="s">
        <v>585</v>
      </c>
      <c r="D337" s="15">
        <f>582+30</f>
        <v>612</v>
      </c>
      <c r="E337" s="90"/>
    </row>
    <row r="338" spans="1:5" ht="13.5">
      <c r="A338" s="89" t="s">
        <v>353</v>
      </c>
      <c r="B338" s="15">
        <v>33384</v>
      </c>
      <c r="C338" s="76" t="s">
        <v>432</v>
      </c>
      <c r="D338" s="15">
        <f>D339+D342+D345+D348</f>
        <v>1778</v>
      </c>
      <c r="E338" s="90"/>
    </row>
    <row r="339" spans="1:5" ht="13.5">
      <c r="A339" s="89" t="s">
        <v>354</v>
      </c>
      <c r="B339" s="15">
        <v>42465</v>
      </c>
      <c r="C339" s="75" t="s">
        <v>412</v>
      </c>
      <c r="D339" s="15">
        <f>D340+D341</f>
        <v>375</v>
      </c>
      <c r="E339" s="90"/>
    </row>
    <row r="340" spans="1:5" ht="27">
      <c r="A340" s="89" t="s">
        <v>355</v>
      </c>
      <c r="B340" s="15"/>
      <c r="C340" s="75" t="s">
        <v>414</v>
      </c>
      <c r="D340" s="15">
        <v>373</v>
      </c>
      <c r="E340" s="90"/>
    </row>
    <row r="341" spans="1:5" ht="27">
      <c r="A341" s="89" t="s">
        <v>356</v>
      </c>
      <c r="B341" s="15"/>
      <c r="C341" s="75" t="s">
        <v>413</v>
      </c>
      <c r="D341" s="15">
        <v>2</v>
      </c>
      <c r="E341" s="90"/>
    </row>
    <row r="342" spans="1:5" ht="27">
      <c r="A342" s="89" t="s">
        <v>357</v>
      </c>
      <c r="B342" s="15"/>
      <c r="C342" s="75" t="s">
        <v>415</v>
      </c>
      <c r="D342" s="15">
        <f>D343+D344</f>
        <v>157</v>
      </c>
      <c r="E342" s="90"/>
    </row>
    <row r="343" spans="1:5" ht="27">
      <c r="A343" s="89" t="s">
        <v>358</v>
      </c>
      <c r="B343" s="15">
        <v>8636</v>
      </c>
      <c r="C343" s="75" t="s">
        <v>417</v>
      </c>
      <c r="D343" s="15">
        <v>46</v>
      </c>
      <c r="E343" s="90"/>
    </row>
    <row r="344" spans="1:5" ht="27">
      <c r="A344" s="89" t="s">
        <v>359</v>
      </c>
      <c r="B344" s="15">
        <v>16138</v>
      </c>
      <c r="C344" s="79" t="s">
        <v>586</v>
      </c>
      <c r="D344" s="15">
        <f>51+60</f>
        <v>111</v>
      </c>
      <c r="E344" s="90"/>
    </row>
    <row r="345" spans="1:5" ht="27">
      <c r="A345" s="89" t="s">
        <v>360</v>
      </c>
      <c r="B345" s="15"/>
      <c r="C345" s="75" t="s">
        <v>416</v>
      </c>
      <c r="D345" s="15">
        <f>D346+D347</f>
        <v>118</v>
      </c>
      <c r="E345" s="90"/>
    </row>
    <row r="346" spans="1:5" ht="27">
      <c r="A346" s="89" t="s">
        <v>361</v>
      </c>
      <c r="B346" s="15"/>
      <c r="C346" s="75" t="s">
        <v>418</v>
      </c>
      <c r="D346" s="15">
        <v>24</v>
      </c>
      <c r="E346" s="90"/>
    </row>
    <row r="347" spans="1:5" ht="27">
      <c r="A347" s="89" t="s">
        <v>362</v>
      </c>
      <c r="B347" s="15">
        <v>11554</v>
      </c>
      <c r="C347" s="79" t="s">
        <v>587</v>
      </c>
      <c r="D347" s="15">
        <v>94</v>
      </c>
      <c r="E347" s="90"/>
    </row>
    <row r="348" spans="1:5" ht="27">
      <c r="A348" s="89" t="s">
        <v>363</v>
      </c>
      <c r="B348" s="15">
        <v>19734</v>
      </c>
      <c r="C348" s="79" t="s">
        <v>588</v>
      </c>
      <c r="D348" s="15">
        <f>D349</f>
        <v>1128</v>
      </c>
      <c r="E348" s="90"/>
    </row>
    <row r="349" spans="1:5" ht="27">
      <c r="A349" s="89" t="s">
        <v>364</v>
      </c>
      <c r="B349" s="15"/>
      <c r="C349" s="79" t="s">
        <v>589</v>
      </c>
      <c r="D349" s="15">
        <v>1128</v>
      </c>
      <c r="E349" s="90"/>
    </row>
    <row r="350" spans="1:5" ht="27">
      <c r="A350" s="89" t="s">
        <v>365</v>
      </c>
      <c r="B350" s="15"/>
      <c r="C350" s="76" t="s">
        <v>433</v>
      </c>
      <c r="D350" s="77">
        <f>D351</f>
        <v>10682</v>
      </c>
      <c r="E350" s="90"/>
    </row>
    <row r="351" spans="1:5" ht="27">
      <c r="A351" s="89" t="s">
        <v>366</v>
      </c>
      <c r="B351" s="15"/>
      <c r="C351" s="74" t="s">
        <v>148</v>
      </c>
      <c r="D351" s="15">
        <f>D352</f>
        <v>10682</v>
      </c>
      <c r="E351" s="90"/>
    </row>
    <row r="352" spans="1:5" ht="27">
      <c r="A352" s="89" t="s">
        <v>367</v>
      </c>
      <c r="B352" s="15"/>
      <c r="C352" s="74" t="s">
        <v>149</v>
      </c>
      <c r="D352" s="15">
        <f>10367+315</f>
        <v>10682</v>
      </c>
      <c r="E352" s="90"/>
    </row>
    <row r="353" spans="1:5" ht="27">
      <c r="A353" s="89" t="s">
        <v>368</v>
      </c>
      <c r="B353" s="15"/>
      <c r="C353" s="98" t="s">
        <v>434</v>
      </c>
      <c r="D353" s="104">
        <f>D354</f>
        <v>12880</v>
      </c>
      <c r="E353" s="88"/>
    </row>
    <row r="354" spans="1:5" ht="27">
      <c r="A354" s="89" t="s">
        <v>369</v>
      </c>
      <c r="B354" s="15"/>
      <c r="C354" s="74" t="s">
        <v>198</v>
      </c>
      <c r="D354" s="15">
        <f>D355</f>
        <v>12880</v>
      </c>
      <c r="E354" s="90"/>
    </row>
    <row r="355" spans="1:5" ht="27">
      <c r="A355" s="89" t="s">
        <v>370</v>
      </c>
      <c r="B355" s="15"/>
      <c r="C355" s="74" t="s">
        <v>199</v>
      </c>
      <c r="D355" s="15">
        <v>12880</v>
      </c>
      <c r="E355" s="90"/>
    </row>
    <row r="356" spans="1:5" ht="27">
      <c r="A356" s="89" t="s">
        <v>371</v>
      </c>
      <c r="B356" s="15"/>
      <c r="C356" s="98" t="s">
        <v>591</v>
      </c>
      <c r="D356" s="15">
        <f>D357</f>
        <v>105</v>
      </c>
      <c r="E356" s="90"/>
    </row>
    <row r="357" spans="1:5" ht="27">
      <c r="A357" s="105" t="s">
        <v>372</v>
      </c>
      <c r="B357" s="15">
        <v>2323</v>
      </c>
      <c r="C357" s="74" t="s">
        <v>590</v>
      </c>
      <c r="D357" s="15">
        <v>105</v>
      </c>
      <c r="E357" s="90"/>
    </row>
    <row r="358" spans="1:5" ht="27">
      <c r="A358" s="89" t="s">
        <v>373</v>
      </c>
      <c r="B358" s="15"/>
      <c r="C358" s="74"/>
      <c r="D358" s="15"/>
      <c r="E358" s="90"/>
    </row>
    <row r="359" spans="1:5" ht="27">
      <c r="A359" s="89" t="s">
        <v>374</v>
      </c>
      <c r="B359" s="15"/>
      <c r="C359" s="74"/>
      <c r="D359" s="15"/>
      <c r="E359" s="90"/>
    </row>
    <row r="360" spans="1:5" ht="27">
      <c r="A360" s="89" t="s">
        <v>375</v>
      </c>
      <c r="B360" s="15"/>
      <c r="C360" s="74"/>
      <c r="D360" s="15"/>
      <c r="E360" s="90"/>
    </row>
    <row r="361" spans="1:5" ht="13.5">
      <c r="A361" s="105" t="s">
        <v>376</v>
      </c>
      <c r="B361" s="15">
        <f>2287+891</f>
        <v>3178</v>
      </c>
      <c r="C361" s="74"/>
      <c r="D361" s="15"/>
      <c r="E361" s="90"/>
    </row>
    <row r="362" spans="1:5" ht="13.5">
      <c r="A362" s="89"/>
      <c r="B362" s="15"/>
      <c r="C362" s="74"/>
      <c r="D362" s="15"/>
      <c r="E362" s="90"/>
    </row>
    <row r="363" spans="1:5" ht="13.5">
      <c r="A363" s="89" t="s">
        <v>200</v>
      </c>
      <c r="B363" s="15">
        <f>146165+315</f>
        <v>146480</v>
      </c>
      <c r="C363" s="74"/>
      <c r="D363" s="15"/>
      <c r="E363" s="90"/>
    </row>
    <row r="364" spans="1:5" ht="13.5">
      <c r="A364" s="103"/>
      <c r="B364" s="15"/>
      <c r="C364" s="74"/>
      <c r="D364" s="15"/>
      <c r="E364" s="90"/>
    </row>
    <row r="365" spans="1:5" ht="13.5">
      <c r="A365" s="89"/>
      <c r="B365" s="15"/>
      <c r="C365" s="74"/>
      <c r="D365" s="15"/>
      <c r="E365" s="90"/>
    </row>
    <row r="366" spans="1:5" ht="13.5">
      <c r="A366" s="89"/>
      <c r="B366" s="15"/>
      <c r="C366" s="74"/>
      <c r="D366" s="15"/>
      <c r="E366" s="90"/>
    </row>
    <row r="367" spans="1:5" ht="13.5">
      <c r="A367" s="89"/>
      <c r="B367" s="15"/>
      <c r="C367" s="74"/>
      <c r="D367" s="15"/>
      <c r="E367" s="90"/>
    </row>
    <row r="368" spans="1:5" ht="13.5">
      <c r="A368" s="89"/>
      <c r="B368" s="15"/>
      <c r="C368" s="74"/>
      <c r="D368" s="15"/>
      <c r="E368" s="90"/>
    </row>
    <row r="369" spans="1:5" ht="13.5">
      <c r="A369" s="106" t="s">
        <v>201</v>
      </c>
      <c r="B369" s="107">
        <f>B318+B321</f>
        <v>507426</v>
      </c>
      <c r="C369" s="108" t="s">
        <v>202</v>
      </c>
      <c r="D369" s="107">
        <f>D5+D66+D71+D93+D119+D127+D141+D175+D206+D227+D243+D294++D305+D311++D319+D329+D335+D338+D350+D353</f>
        <v>507426</v>
      </c>
      <c r="E369" s="109"/>
    </row>
    <row r="371" ht="13.5" hidden="1">
      <c r="D371" s="81">
        <v>507111</v>
      </c>
    </row>
    <row r="372" ht="13.5" hidden="1">
      <c r="B372" s="81">
        <v>587488</v>
      </c>
    </row>
    <row r="373" ht="13.5" hidden="1">
      <c r="B373" s="81">
        <f>92598-7200</f>
        <v>85398</v>
      </c>
    </row>
    <row r="374" spans="2:4" ht="13.5" hidden="1">
      <c r="B374" s="81">
        <f>B372-B373</f>
        <v>502090</v>
      </c>
      <c r="D374" s="81">
        <f>D371-D369</f>
        <v>-315</v>
      </c>
    </row>
    <row r="375" ht="13.5" hidden="1">
      <c r="B375" s="81">
        <f>ROUND(B374*1.01,0)</f>
        <v>507111</v>
      </c>
    </row>
    <row r="376" ht="13.5" hidden="1"/>
    <row r="377" ht="13.5" hidden="1">
      <c r="B377" s="81">
        <f>B375-B369</f>
        <v>-315</v>
      </c>
    </row>
    <row r="378" ht="13.5" hidden="1"/>
    <row r="379" ht="13.5" hidden="1"/>
  </sheetData>
  <sheetProtection/>
  <mergeCells count="4">
    <mergeCell ref="A1:E1"/>
    <mergeCell ref="A3:B3"/>
    <mergeCell ref="C3:D3"/>
    <mergeCell ref="E3:E4"/>
  </mergeCells>
  <printOptions horizontalCentered="1"/>
  <pageMargins left="0.7086614173228347" right="0.7086614173228347" top="0.7480314960629921" bottom="0.7480314960629921" header="0.31496062992125984" footer="0.31496062992125984"/>
  <pageSetup firstPageNumber="19" useFirstPageNumber="1"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40.57421875" style="0" customWidth="1"/>
    <col min="2" max="3" width="13.421875" style="0" bestFit="1" customWidth="1"/>
    <col min="4" max="4" width="15.28125" style="0" bestFit="1" customWidth="1"/>
  </cols>
  <sheetData>
    <row r="1" spans="1:4" ht="39.75" customHeight="1">
      <c r="A1" s="127" t="s">
        <v>381</v>
      </c>
      <c r="B1" s="127"/>
      <c r="C1" s="127"/>
      <c r="D1" s="127"/>
    </row>
    <row r="2" ht="27" customHeight="1">
      <c r="D2" s="4" t="s">
        <v>43</v>
      </c>
    </row>
    <row r="3" spans="1:4" s="1" customFormat="1" ht="21" customHeight="1">
      <c r="A3" s="5" t="s">
        <v>0</v>
      </c>
      <c r="B3" s="13" t="s">
        <v>158</v>
      </c>
      <c r="C3" s="12" t="s">
        <v>382</v>
      </c>
      <c r="D3" s="14" t="s">
        <v>42</v>
      </c>
    </row>
    <row r="4" spans="1:4" ht="21" customHeight="1">
      <c r="A4" s="21" t="s">
        <v>154</v>
      </c>
      <c r="B4" s="8">
        <v>0</v>
      </c>
      <c r="C4" s="8">
        <v>0</v>
      </c>
      <c r="D4" s="18"/>
    </row>
    <row r="5" spans="1:4" ht="21" customHeight="1">
      <c r="A5" s="21" t="s">
        <v>155</v>
      </c>
      <c r="B5" s="8">
        <v>156.01</v>
      </c>
      <c r="C5" s="8">
        <v>132</v>
      </c>
      <c r="D5" s="18">
        <f>(C5-B5)/B5</f>
        <v>-0.15390039100057684</v>
      </c>
    </row>
    <row r="6" spans="1:4" ht="21" customHeight="1">
      <c r="A6" s="69" t="s">
        <v>609</v>
      </c>
      <c r="B6" s="8">
        <f>SUM(B7:B8)</f>
        <v>900.8299999999999</v>
      </c>
      <c r="C6" s="8">
        <f>SUM(C7:C8)</f>
        <v>905</v>
      </c>
      <c r="D6" s="18">
        <f>(C6-B6)/B6</f>
        <v>0.00462906430736107</v>
      </c>
    </row>
    <row r="7" spans="1:4" ht="21" customHeight="1">
      <c r="A7" s="6" t="s">
        <v>151</v>
      </c>
      <c r="B7" s="8">
        <v>501</v>
      </c>
      <c r="C7" s="8">
        <f>767-34</f>
        <v>733</v>
      </c>
      <c r="D7" s="18">
        <f>(C7-B7)/B7</f>
        <v>0.4630738522954092</v>
      </c>
    </row>
    <row r="8" spans="1:4" ht="21" customHeight="1">
      <c r="A8" s="19" t="s">
        <v>152</v>
      </c>
      <c r="B8" s="8">
        <v>399.83</v>
      </c>
      <c r="C8" s="8">
        <v>172</v>
      </c>
      <c r="D8" s="18">
        <f>(C8-B8)/B8</f>
        <v>-0.5698171722982267</v>
      </c>
    </row>
    <row r="9" spans="1:4" ht="21" customHeight="1">
      <c r="A9" s="6"/>
      <c r="B9" s="8"/>
      <c r="C9" s="8"/>
      <c r="D9" s="18"/>
    </row>
    <row r="10" spans="1:4" ht="21" customHeight="1">
      <c r="A10" s="6"/>
      <c r="B10" s="8"/>
      <c r="C10" s="8"/>
      <c r="D10" s="18"/>
    </row>
    <row r="11" spans="1:4" ht="21" customHeight="1">
      <c r="A11" s="16" t="s">
        <v>153</v>
      </c>
      <c r="B11" s="11">
        <f>B4+B5+B6</f>
        <v>1056.84</v>
      </c>
      <c r="C11" s="11">
        <f>C4+C5+C6</f>
        <v>1037</v>
      </c>
      <c r="D11" s="20">
        <f>(C11-B11)/B11</f>
        <v>-0.01877294576284009</v>
      </c>
    </row>
    <row r="41" ht="13.5">
      <c r="A41" s="115">
        <v>43831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rstPageNumber="19" useFirstPageNumber="1"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40.421875" style="0" bestFit="1" customWidth="1"/>
    <col min="2" max="2" width="13.421875" style="0" customWidth="1"/>
    <col min="3" max="3" width="13.421875" style="0" bestFit="1" customWidth="1"/>
    <col min="4" max="4" width="15.28125" style="0" bestFit="1" customWidth="1"/>
  </cols>
  <sheetData>
    <row r="1" spans="1:4" ht="39.75" customHeight="1">
      <c r="A1" s="135" t="s">
        <v>383</v>
      </c>
      <c r="B1" s="135"/>
      <c r="C1" s="135"/>
      <c r="D1" s="135"/>
    </row>
    <row r="2" ht="27" customHeight="1">
      <c r="D2" s="4" t="s">
        <v>43</v>
      </c>
    </row>
    <row r="3" spans="1:4" s="1" customFormat="1" ht="21" customHeight="1">
      <c r="A3" s="5" t="s">
        <v>0</v>
      </c>
      <c r="B3" s="13" t="s">
        <v>316</v>
      </c>
      <c r="C3" s="12" t="s">
        <v>384</v>
      </c>
      <c r="D3" s="14" t="s">
        <v>42</v>
      </c>
    </row>
    <row r="4" spans="1:4" ht="21" customHeight="1">
      <c r="A4" s="80" t="s">
        <v>154</v>
      </c>
      <c r="B4" s="8">
        <v>0</v>
      </c>
      <c r="C4" s="8">
        <v>0</v>
      </c>
      <c r="D4" s="18">
        <v>0</v>
      </c>
    </row>
    <row r="5" spans="1:4" ht="21" customHeight="1">
      <c r="A5" s="80" t="s">
        <v>593</v>
      </c>
      <c r="B5" s="8">
        <v>132</v>
      </c>
      <c r="C5" s="8">
        <v>128</v>
      </c>
      <c r="D5" s="18">
        <f>(C5-B5)/B5</f>
        <v>-0.030303030303030304</v>
      </c>
    </row>
    <row r="6" spans="1:4" ht="21" customHeight="1">
      <c r="A6" s="112" t="s">
        <v>608</v>
      </c>
      <c r="B6" s="8">
        <f>SUM(B7:B8)</f>
        <v>905</v>
      </c>
      <c r="C6" s="8">
        <f>SUM(C7:C8)</f>
        <v>884</v>
      </c>
      <c r="D6" s="18">
        <f>(C6-B6)/B6</f>
        <v>-0.023204419889502764</v>
      </c>
    </row>
    <row r="7" spans="1:4" ht="21" customHeight="1">
      <c r="A7" s="6" t="s">
        <v>151</v>
      </c>
      <c r="B7" s="8">
        <v>733</v>
      </c>
      <c r="C7" s="8">
        <v>719</v>
      </c>
      <c r="D7" s="18">
        <f>(C7-B7)/B7</f>
        <v>-0.019099590723055934</v>
      </c>
    </row>
    <row r="8" spans="1:4" ht="21" customHeight="1">
      <c r="A8" s="19" t="s">
        <v>152</v>
      </c>
      <c r="B8" s="8">
        <v>172</v>
      </c>
      <c r="C8" s="8">
        <v>165</v>
      </c>
      <c r="D8" s="18">
        <f>(C8-B8)/B8</f>
        <v>-0.040697674418604654</v>
      </c>
    </row>
    <row r="9" spans="1:4" ht="21" customHeight="1">
      <c r="A9" s="6"/>
      <c r="B9" s="8"/>
      <c r="C9" s="8"/>
      <c r="D9" s="18"/>
    </row>
    <row r="10" spans="1:4" ht="21" customHeight="1">
      <c r="A10" s="6"/>
      <c r="B10" s="8"/>
      <c r="C10" s="8"/>
      <c r="D10" s="18"/>
    </row>
    <row r="11" spans="1:4" ht="21" customHeight="1">
      <c r="A11" s="16" t="s">
        <v>153</v>
      </c>
      <c r="B11" s="11">
        <f>B4+B5+B6</f>
        <v>1037</v>
      </c>
      <c r="C11" s="11">
        <f>C4+C5+C6</f>
        <v>1012</v>
      </c>
      <c r="D11" s="20">
        <f>(C11-B11)/B11</f>
        <v>-0.024108003857280617</v>
      </c>
    </row>
    <row r="41" ht="13.5">
      <c r="A41" s="115">
        <v>43831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rstPageNumber="19" useFirstPageNumber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2015-07-10T09:18:32Z</cp:lastPrinted>
  <dcterms:created xsi:type="dcterms:W3CDTF">2006-09-13T11:21:51Z</dcterms:created>
  <dcterms:modified xsi:type="dcterms:W3CDTF">2020-06-10T03:48:13Z</dcterms:modified>
  <cp:category/>
  <cp:version/>
  <cp:contentType/>
  <cp:contentStatus/>
</cp:coreProperties>
</file>