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 activeTab="2"/>
  </bookViews>
  <sheets>
    <sheet name="Sheet1" sheetId="2" r:id="rId1"/>
    <sheet name="Sheet2" sheetId="3" r:id="rId2"/>
    <sheet name="Sheet3" sheetId="4" r:id="rId3"/>
  </sheets>
  <definedNames>
    <definedName name="_xlnm._FilterDatabase" localSheetId="0" hidden="1">Sheet1!$A$5:$T$39</definedName>
    <definedName name="_xlnm.Print_Area" localSheetId="0">Sheet1!$A$1:$O$39</definedName>
  </definedNames>
  <calcPr calcId="144525"/>
</workbook>
</file>

<file path=xl/calcChain.xml><?xml version="1.0" encoding="utf-8"?>
<calcChain xmlns="http://schemas.openxmlformats.org/spreadsheetml/2006/main">
  <c r="O39" i="4"/>
  <c r="N39"/>
  <c r="M39"/>
  <c r="H39"/>
  <c r="G39"/>
  <c r="F39"/>
  <c r="E39"/>
  <c r="O38"/>
  <c r="N38"/>
  <c r="M38"/>
  <c r="J38"/>
  <c r="H38"/>
  <c r="G38"/>
  <c r="F38"/>
  <c r="E38"/>
  <c r="O37"/>
  <c r="N37"/>
  <c r="M37"/>
  <c r="H37"/>
  <c r="G37"/>
  <c r="F37"/>
  <c r="E37"/>
  <c r="O36"/>
  <c r="N36"/>
  <c r="M36"/>
  <c r="H36"/>
  <c r="G36"/>
  <c r="F36"/>
  <c r="E36"/>
  <c r="O35"/>
  <c r="N35"/>
  <c r="H35"/>
  <c r="G35"/>
  <c r="F35"/>
  <c r="E35"/>
  <c r="O34"/>
  <c r="N34"/>
  <c r="H34"/>
  <c r="G34"/>
  <c r="F34"/>
  <c r="E34"/>
  <c r="O33"/>
  <c r="N33"/>
  <c r="H33"/>
  <c r="G33"/>
  <c r="F33"/>
  <c r="E33"/>
  <c r="O32"/>
  <c r="N32"/>
  <c r="M32"/>
  <c r="H32"/>
  <c r="G32"/>
  <c r="F32"/>
  <c r="E32"/>
  <c r="O31"/>
  <c r="N31"/>
  <c r="M31"/>
  <c r="H31"/>
  <c r="G31"/>
  <c r="F31"/>
  <c r="E31"/>
  <c r="O30"/>
  <c r="N30"/>
  <c r="M30"/>
  <c r="H30"/>
  <c r="G30"/>
  <c r="F30"/>
  <c r="E30"/>
  <c r="D30"/>
  <c r="C30"/>
  <c r="B30"/>
  <c r="O29"/>
  <c r="N29"/>
  <c r="M29"/>
  <c r="O28"/>
  <c r="N28"/>
  <c r="M28"/>
  <c r="O27"/>
  <c r="N27"/>
  <c r="M27"/>
  <c r="H27"/>
  <c r="G27"/>
  <c r="F27"/>
  <c r="E27"/>
  <c r="O26"/>
  <c r="N26"/>
  <c r="M26"/>
  <c r="G26"/>
  <c r="E26"/>
  <c r="O25"/>
  <c r="N25"/>
  <c r="M25"/>
  <c r="H25"/>
  <c r="G25"/>
  <c r="F25"/>
  <c r="E25"/>
  <c r="O24"/>
  <c r="N24"/>
  <c r="M24"/>
  <c r="H24"/>
  <c r="G24"/>
  <c r="F24"/>
  <c r="E24"/>
  <c r="O23"/>
  <c r="N23"/>
  <c r="M23"/>
  <c r="H23"/>
  <c r="G23"/>
  <c r="F23"/>
  <c r="E23"/>
  <c r="O22"/>
  <c r="N22"/>
  <c r="M22"/>
  <c r="H22"/>
  <c r="G22"/>
  <c r="F22"/>
  <c r="E22"/>
  <c r="O21"/>
  <c r="N21"/>
  <c r="M21"/>
  <c r="H21"/>
  <c r="G21"/>
  <c r="F21"/>
  <c r="E21"/>
  <c r="O20"/>
  <c r="N20"/>
  <c r="M20"/>
  <c r="H20"/>
  <c r="G20"/>
  <c r="F20"/>
  <c r="E20"/>
  <c r="O19"/>
  <c r="N19"/>
  <c r="M19"/>
  <c r="H19"/>
  <c r="G19"/>
  <c r="F19"/>
  <c r="E19"/>
  <c r="O18"/>
  <c r="N18"/>
  <c r="M18"/>
  <c r="H18"/>
  <c r="G18"/>
  <c r="F18"/>
  <c r="E18"/>
  <c r="O17"/>
  <c r="N17"/>
  <c r="M17"/>
  <c r="H17"/>
  <c r="G17"/>
  <c r="F17"/>
  <c r="E17"/>
  <c r="O16"/>
  <c r="N16"/>
  <c r="M16"/>
  <c r="G16"/>
  <c r="F16"/>
  <c r="E16"/>
  <c r="O15"/>
  <c r="N15"/>
  <c r="M15"/>
  <c r="H15"/>
  <c r="G15"/>
  <c r="F15"/>
  <c r="E15"/>
  <c r="O14"/>
  <c r="N14"/>
  <c r="M14"/>
  <c r="H14"/>
  <c r="G14"/>
  <c r="F14"/>
  <c r="E14"/>
  <c r="O13"/>
  <c r="N13"/>
  <c r="M13"/>
  <c r="G13"/>
  <c r="F13"/>
  <c r="E13"/>
  <c r="O12"/>
  <c r="N12"/>
  <c r="M12"/>
  <c r="H12"/>
  <c r="G12"/>
  <c r="F12"/>
  <c r="E12"/>
  <c r="O11"/>
  <c r="N11"/>
  <c r="M11"/>
  <c r="H11"/>
  <c r="G11"/>
  <c r="F11"/>
  <c r="E11"/>
  <c r="O10"/>
  <c r="N10"/>
  <c r="M10"/>
  <c r="G10"/>
  <c r="F10"/>
  <c r="E10"/>
  <c r="O9"/>
  <c r="N9"/>
  <c r="M9"/>
  <c r="H9"/>
  <c r="G9"/>
  <c r="F9"/>
  <c r="E9"/>
  <c r="O8"/>
  <c r="N8"/>
  <c r="M8"/>
  <c r="H8"/>
  <c r="G8"/>
  <c r="F8"/>
  <c r="E8"/>
  <c r="D8"/>
  <c r="C8"/>
  <c r="B8"/>
  <c r="O7"/>
  <c r="N7"/>
  <c r="M7"/>
  <c r="L7"/>
  <c r="K7"/>
  <c r="J7"/>
  <c r="H7"/>
  <c r="G7"/>
  <c r="F7"/>
  <c r="E7"/>
  <c r="D7"/>
  <c r="C7"/>
  <c r="B7"/>
  <c r="O6"/>
  <c r="N6"/>
  <c r="M6"/>
  <c r="L6"/>
  <c r="K6"/>
  <c r="J6"/>
  <c r="H6"/>
  <c r="G6"/>
  <c r="F6"/>
  <c r="E6"/>
  <c r="D6"/>
  <c r="C6"/>
  <c r="B6"/>
  <c r="N5"/>
  <c r="M5"/>
  <c r="L5"/>
  <c r="G5"/>
  <c r="F5"/>
  <c r="E5"/>
  <c r="D26" i="3"/>
  <c r="D25"/>
  <c r="D24"/>
  <c r="D23"/>
  <c r="N22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L46" i="2"/>
  <c r="L43"/>
  <c r="K43"/>
  <c r="M42"/>
  <c r="L42"/>
  <c r="K42"/>
  <c r="O39"/>
  <c r="N39"/>
  <c r="M39"/>
  <c r="H39"/>
  <c r="G39"/>
  <c r="F39"/>
  <c r="E39"/>
  <c r="O38"/>
  <c r="N38"/>
  <c r="M38"/>
  <c r="H38"/>
  <c r="G38"/>
  <c r="F38"/>
  <c r="E38"/>
  <c r="O37"/>
  <c r="N37"/>
  <c r="M37"/>
  <c r="H37"/>
  <c r="G37"/>
  <c r="F37"/>
  <c r="E37"/>
  <c r="O36"/>
  <c r="N36"/>
  <c r="M36"/>
  <c r="H36"/>
  <c r="G36"/>
  <c r="F36"/>
  <c r="E36"/>
  <c r="O35"/>
  <c r="N35"/>
  <c r="H35"/>
  <c r="G35"/>
  <c r="F35"/>
  <c r="E35"/>
  <c r="O34"/>
  <c r="N34"/>
  <c r="H34"/>
  <c r="G34"/>
  <c r="F34"/>
  <c r="E34"/>
  <c r="O33"/>
  <c r="N33"/>
  <c r="H33"/>
  <c r="G33"/>
  <c r="F33"/>
  <c r="E33"/>
  <c r="O32"/>
  <c r="N32"/>
  <c r="M32"/>
  <c r="H32"/>
  <c r="G32"/>
  <c r="F32"/>
  <c r="E32"/>
  <c r="O31"/>
  <c r="N31"/>
  <c r="M31"/>
  <c r="H31"/>
  <c r="G31"/>
  <c r="F31"/>
  <c r="E31"/>
  <c r="O30"/>
  <c r="N30"/>
  <c r="M30"/>
  <c r="H30"/>
  <c r="G30"/>
  <c r="F30"/>
  <c r="E30"/>
  <c r="D30"/>
  <c r="C30"/>
  <c r="B30"/>
  <c r="O29"/>
  <c r="N29"/>
  <c r="M29"/>
  <c r="O28"/>
  <c r="N28"/>
  <c r="M28"/>
  <c r="O27"/>
  <c r="N27"/>
  <c r="M27"/>
  <c r="H27"/>
  <c r="G27"/>
  <c r="F27"/>
  <c r="E27"/>
  <c r="O26"/>
  <c r="N26"/>
  <c r="M26"/>
  <c r="G26"/>
  <c r="E26"/>
  <c r="O25"/>
  <c r="N25"/>
  <c r="M25"/>
  <c r="H25"/>
  <c r="G25"/>
  <c r="F25"/>
  <c r="E25"/>
  <c r="O24"/>
  <c r="N24"/>
  <c r="M24"/>
  <c r="H24"/>
  <c r="G24"/>
  <c r="F24"/>
  <c r="E24"/>
  <c r="O23"/>
  <c r="N23"/>
  <c r="M23"/>
  <c r="H23"/>
  <c r="G23"/>
  <c r="F23"/>
  <c r="E23"/>
  <c r="O22"/>
  <c r="N22"/>
  <c r="M22"/>
  <c r="H22"/>
  <c r="G22"/>
  <c r="F22"/>
  <c r="E22"/>
  <c r="O21"/>
  <c r="N21"/>
  <c r="M21"/>
  <c r="H21"/>
  <c r="G21"/>
  <c r="F21"/>
  <c r="E21"/>
  <c r="O20"/>
  <c r="N20"/>
  <c r="M20"/>
  <c r="H20"/>
  <c r="G20"/>
  <c r="F20"/>
  <c r="E20"/>
  <c r="O19"/>
  <c r="N19"/>
  <c r="M19"/>
  <c r="H19"/>
  <c r="G19"/>
  <c r="F19"/>
  <c r="E19"/>
  <c r="O18"/>
  <c r="N18"/>
  <c r="M18"/>
  <c r="H18"/>
  <c r="G18"/>
  <c r="F18"/>
  <c r="E18"/>
  <c r="O17"/>
  <c r="N17"/>
  <c r="M17"/>
  <c r="H17"/>
  <c r="G17"/>
  <c r="F17"/>
  <c r="E17"/>
  <c r="O16"/>
  <c r="N16"/>
  <c r="M16"/>
  <c r="G16"/>
  <c r="F16"/>
  <c r="E16"/>
  <c r="O15"/>
  <c r="N15"/>
  <c r="M15"/>
  <c r="H15"/>
  <c r="G15"/>
  <c r="F15"/>
  <c r="E15"/>
  <c r="O14"/>
  <c r="N14"/>
  <c r="M14"/>
  <c r="H14"/>
  <c r="G14"/>
  <c r="F14"/>
  <c r="E14"/>
  <c r="O13"/>
  <c r="N13"/>
  <c r="M13"/>
  <c r="G13"/>
  <c r="F13"/>
  <c r="E13"/>
  <c r="O12"/>
  <c r="N12"/>
  <c r="M12"/>
  <c r="H12"/>
  <c r="G12"/>
  <c r="F12"/>
  <c r="E12"/>
  <c r="O11"/>
  <c r="N11"/>
  <c r="M11"/>
  <c r="H11"/>
  <c r="G11"/>
  <c r="F11"/>
  <c r="E11"/>
  <c r="O10"/>
  <c r="N10"/>
  <c r="M10"/>
  <c r="G10"/>
  <c r="F10"/>
  <c r="E10"/>
  <c r="O9"/>
  <c r="N9"/>
  <c r="M9"/>
  <c r="H9"/>
  <c r="G9"/>
  <c r="F9"/>
  <c r="E9"/>
  <c r="O8"/>
  <c r="N8"/>
  <c r="M8"/>
  <c r="H8"/>
  <c r="G8"/>
  <c r="F8"/>
  <c r="E8"/>
  <c r="D8"/>
  <c r="C8"/>
  <c r="B8"/>
  <c r="O7"/>
  <c r="N7"/>
  <c r="M7"/>
  <c r="L7"/>
  <c r="K7"/>
  <c r="J7"/>
  <c r="H7"/>
  <c r="G7"/>
  <c r="F7"/>
  <c r="E7"/>
  <c r="D7"/>
  <c r="C7"/>
  <c r="B7"/>
  <c r="O6"/>
  <c r="N6"/>
  <c r="M6"/>
  <c r="L6"/>
  <c r="K6"/>
  <c r="J6"/>
  <c r="H6"/>
  <c r="G6"/>
  <c r="F6"/>
  <c r="E6"/>
  <c r="D6"/>
  <c r="C6"/>
  <c r="B6"/>
  <c r="N5"/>
  <c r="M5"/>
  <c r="L5"/>
  <c r="G5"/>
  <c r="F5"/>
  <c r="E5"/>
</calcChain>
</file>

<file path=xl/sharedStrings.xml><?xml version="1.0" encoding="utf-8"?>
<sst xmlns="http://schemas.openxmlformats.org/spreadsheetml/2006/main" count="201" uniqueCount="99">
  <si>
    <t>阿克陶县2022年8月份财政预算收支执行情况表</t>
  </si>
  <si>
    <t>编制单位： 阿克陶县财政局</t>
  </si>
  <si>
    <t>单位：万元</t>
  </si>
  <si>
    <t>项    目</t>
  </si>
  <si>
    <t>2022年预算数</t>
  </si>
  <si>
    <t>上年同期数</t>
  </si>
  <si>
    <t>累计完成情况</t>
  </si>
  <si>
    <t>比上年同期</t>
  </si>
  <si>
    <t>2021年全口径完成数</t>
  </si>
  <si>
    <t>金额</t>
  </si>
  <si>
    <t>占预算%</t>
  </si>
  <si>
    <t>增减额</t>
  </si>
  <si>
    <t>增减%</t>
  </si>
  <si>
    <t>全口径财政收入总计</t>
  </si>
  <si>
    <t>收入总计</t>
  </si>
  <si>
    <t>支出总计</t>
  </si>
  <si>
    <t>公共财政预算收入合计</t>
  </si>
  <si>
    <t>公共财政预算支出合计</t>
  </si>
  <si>
    <t>税收收入小计</t>
  </si>
  <si>
    <t>一、一般公共服务</t>
  </si>
  <si>
    <t>一、增值税（50％）</t>
  </si>
  <si>
    <t>二、外交</t>
  </si>
  <si>
    <t>二、个人利息所得税（40%）</t>
  </si>
  <si>
    <t>三、国防</t>
  </si>
  <si>
    <t>三、营业税</t>
  </si>
  <si>
    <t>四、公共安全</t>
  </si>
  <si>
    <t>四、企业所得税（40%）</t>
  </si>
  <si>
    <t>五、教育</t>
  </si>
  <si>
    <t>五、企业所得税退税</t>
  </si>
  <si>
    <t>六、科学技术</t>
  </si>
  <si>
    <t>六、个人所得税（40%）</t>
  </si>
  <si>
    <t>七、文化体育与传媒</t>
  </si>
  <si>
    <t>七、资源税</t>
  </si>
  <si>
    <t>八、社会保障和就业</t>
  </si>
  <si>
    <t>八、固定资产投资方向调节税</t>
  </si>
  <si>
    <t>九、卫生健康支出</t>
  </si>
  <si>
    <t>九、城市维护建设税</t>
  </si>
  <si>
    <t>十、节能环保支出</t>
  </si>
  <si>
    <t>十、房产税</t>
  </si>
  <si>
    <t>十一、城乡社区事务</t>
  </si>
  <si>
    <t>十一、印花税</t>
  </si>
  <si>
    <t>十二、农林水事务</t>
  </si>
  <si>
    <t>十二、城镇土地使用税</t>
  </si>
  <si>
    <t>十三、交通运输</t>
  </si>
  <si>
    <t>十三、土地增值税</t>
  </si>
  <si>
    <t>十四、资源勘探电力信息等事务</t>
  </si>
  <si>
    <t>十四、车船使用和牌照税</t>
  </si>
  <si>
    <t>十五、商业服务业等事务</t>
  </si>
  <si>
    <t>十五、耕地占用税</t>
  </si>
  <si>
    <t>十六、金融支出</t>
  </si>
  <si>
    <t>十六、契税</t>
  </si>
  <si>
    <t>十七、援助其他地区支出</t>
  </si>
  <si>
    <t>十七、烟叶税</t>
  </si>
  <si>
    <t>十八、自然资源海洋气象等支出</t>
  </si>
  <si>
    <t>十八、环境保护税</t>
  </si>
  <si>
    <t>十九、住房保障支出</t>
  </si>
  <si>
    <t>十九、其他税收收入</t>
  </si>
  <si>
    <t>二十、粮油物资储备管理事务</t>
  </si>
  <si>
    <t>二十一、灾害防治及应急管理支出</t>
  </si>
  <si>
    <t>二十二、预备费</t>
  </si>
  <si>
    <t>非税收入小计</t>
  </si>
  <si>
    <t>二十三、国债还本付息支出</t>
  </si>
  <si>
    <t>一、专项收入</t>
  </si>
  <si>
    <t>二十四、债务发行费用支出</t>
  </si>
  <si>
    <t>二、行政事业性收费收入</t>
  </si>
  <si>
    <t>二十五、其他支出</t>
  </si>
  <si>
    <t>三、罚没收入</t>
  </si>
  <si>
    <t>四、国有资产经营收入</t>
  </si>
  <si>
    <t>五、国有资源（资产）有偿使用收入</t>
  </si>
  <si>
    <t>六、捐赠收入</t>
  </si>
  <si>
    <t>七、其他收入</t>
  </si>
  <si>
    <t>政府性基金预算收入合计</t>
  </si>
  <si>
    <t>政府性基金预算支出合计</t>
  </si>
  <si>
    <t>国有资本经营预算收入合计</t>
  </si>
  <si>
    <t>国有资本经营预算预算支出合计</t>
  </si>
  <si>
    <t>民生支出</t>
  </si>
  <si>
    <t>民生支出占比</t>
  </si>
  <si>
    <t>国税收入小计</t>
  </si>
  <si>
    <t>三、企业所得税（40%）</t>
  </si>
  <si>
    <t>地税收入小计</t>
  </si>
  <si>
    <t>一、营业税</t>
  </si>
  <si>
    <t>二、企业所得税（40%）</t>
  </si>
  <si>
    <t>三、企业所得税退税</t>
  </si>
  <si>
    <t>四、个人所得税（40%）</t>
  </si>
  <si>
    <t>五、资源税</t>
  </si>
  <si>
    <t>六、固定资产投资方向调节税</t>
  </si>
  <si>
    <t>七、城市维护建设税</t>
  </si>
  <si>
    <t>八、房产税</t>
  </si>
  <si>
    <t>九、印花税</t>
  </si>
  <si>
    <t>十、城镇土地使用税</t>
  </si>
  <si>
    <t>十一、土地增值税</t>
  </si>
  <si>
    <t>十二、车船使用和牌照税</t>
  </si>
  <si>
    <t>十三、耕地占用税</t>
  </si>
  <si>
    <t>十四、契税</t>
  </si>
  <si>
    <t>十五、烟叶税</t>
  </si>
  <si>
    <t>十六、环境保护税</t>
  </si>
  <si>
    <t>十七、其他税收收入</t>
  </si>
  <si>
    <t>六、其他收入</t>
  </si>
  <si>
    <t>阿克陶县2022年9月份财政预算收支执行情况表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</si>
</sst>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_);[Red]\(0\)"/>
    <numFmt numFmtId="177" formatCode="0_ "/>
    <numFmt numFmtId="178" formatCode="0.0%"/>
    <numFmt numFmtId="179" formatCode="0.00_ "/>
  </numFmts>
  <fonts count="16">
    <font>
      <sz val="12"/>
      <name val="宋体"/>
      <charset val="134"/>
    </font>
    <font>
      <sz val="11"/>
      <name val="宋体"/>
      <charset val="134"/>
    </font>
    <font>
      <b/>
      <sz val="22"/>
      <name val="宋体-18030"/>
      <charset val="134"/>
    </font>
    <font>
      <b/>
      <sz val="12"/>
      <name val="宋体-18030"/>
      <charset val="134"/>
    </font>
    <font>
      <b/>
      <sz val="11"/>
      <name val="宋体-18030"/>
      <charset val="134"/>
    </font>
    <font>
      <b/>
      <sz val="14"/>
      <name val="宋体-18030"/>
      <charset val="134"/>
    </font>
    <font>
      <b/>
      <sz val="11"/>
      <name val="华文中宋"/>
      <family val="3"/>
      <charset val="134"/>
    </font>
    <font>
      <sz val="10"/>
      <name val="华文中宋"/>
      <family val="3"/>
      <charset val="134"/>
    </font>
    <font>
      <sz val="11"/>
      <name val="华文仿宋"/>
      <family val="3"/>
      <charset val="134"/>
    </font>
    <font>
      <b/>
      <sz val="10"/>
      <name val="华文中宋"/>
      <family val="3"/>
      <charset val="134"/>
    </font>
    <font>
      <sz val="10"/>
      <name val="宋体"/>
      <family val="3"/>
      <charset val="134"/>
    </font>
    <font>
      <sz val="9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0" borderId="0"/>
  </cellStyleXfs>
  <cellXfs count="15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/>
    <xf numFmtId="0" fontId="0" fillId="0" borderId="0" xfId="0" applyFill="1" applyAlignment="1">
      <alignment vertical="center"/>
    </xf>
    <xf numFmtId="178" fontId="0" fillId="0" borderId="0" xfId="0" applyNumberFormat="1" applyFill="1">
      <alignment vertical="center"/>
    </xf>
    <xf numFmtId="177" fontId="0" fillId="0" borderId="0" xfId="0" applyNumberFormat="1" applyFill="1">
      <alignment vertical="center"/>
    </xf>
    <xf numFmtId="0" fontId="0" fillId="0" borderId="0" xfId="0" applyNumberFormat="1" applyFill="1">
      <alignment vertical="center"/>
    </xf>
    <xf numFmtId="0" fontId="3" fillId="0" borderId="0" xfId="3" applyFont="1" applyFill="1" applyBorder="1" applyAlignment="1"/>
    <xf numFmtId="0" fontId="4" fillId="0" borderId="0" xfId="3" applyFont="1" applyFill="1" applyBorder="1" applyAlignment="1"/>
    <xf numFmtId="178" fontId="5" fillId="0" borderId="0" xfId="3" applyNumberFormat="1" applyFont="1" applyFill="1" applyBorder="1" applyAlignment="1"/>
    <xf numFmtId="177" fontId="4" fillId="0" borderId="0" xfId="3" applyNumberFormat="1" applyFont="1" applyFill="1" applyBorder="1" applyAlignment="1"/>
    <xf numFmtId="178" fontId="4" fillId="0" borderId="0" xfId="3" applyNumberFormat="1" applyFont="1" applyFill="1" applyBorder="1" applyAlignment="1"/>
    <xf numFmtId="0" fontId="6" fillId="0" borderId="1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vertical="center" wrapText="1"/>
    </xf>
    <xf numFmtId="178" fontId="6" fillId="0" borderId="1" xfId="3" applyNumberFormat="1" applyFont="1" applyFill="1" applyBorder="1" applyAlignment="1">
      <alignment horizontal="center" vertical="center" wrapText="1"/>
    </xf>
    <xf numFmtId="177" fontId="6" fillId="0" borderId="1" xfId="3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right" vertical="center" wrapText="1"/>
    </xf>
    <xf numFmtId="178" fontId="8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/>
    <xf numFmtId="0" fontId="9" fillId="0" borderId="1" xfId="3" applyFont="1" applyFill="1" applyBorder="1" applyAlignment="1">
      <alignment horizontal="center" vertical="center" wrapText="1"/>
    </xf>
    <xf numFmtId="176" fontId="10" fillId="0" borderId="1" xfId="3" applyNumberFormat="1" applyFont="1" applyFill="1" applyBorder="1" applyAlignment="1">
      <alignment wrapText="1"/>
    </xf>
    <xf numFmtId="178" fontId="10" fillId="0" borderId="1" xfId="3" applyNumberFormat="1" applyFont="1" applyFill="1" applyBorder="1" applyAlignment="1">
      <alignment wrapText="1"/>
    </xf>
    <xf numFmtId="177" fontId="10" fillId="0" borderId="1" xfId="3" applyNumberFormat="1" applyFont="1" applyFill="1" applyBorder="1" applyAlignment="1">
      <alignment wrapText="1"/>
    </xf>
    <xf numFmtId="0" fontId="9" fillId="0" borderId="1" xfId="3" applyFont="1" applyFill="1" applyBorder="1" applyAlignment="1">
      <alignment horizontal="center"/>
    </xf>
    <xf numFmtId="0" fontId="7" fillId="0" borderId="1" xfId="3" applyFont="1" applyFill="1" applyBorder="1"/>
    <xf numFmtId="177" fontId="10" fillId="0" borderId="1" xfId="3" applyNumberFormat="1" applyFont="1" applyFill="1" applyBorder="1" applyAlignment="1" applyProtection="1">
      <alignment wrapText="1"/>
    </xf>
    <xf numFmtId="176" fontId="10" fillId="0" borderId="1" xfId="3" applyNumberFormat="1" applyFont="1" applyFill="1" applyBorder="1" applyAlignment="1" applyProtection="1">
      <alignment vertical="center" wrapText="1"/>
    </xf>
    <xf numFmtId="176" fontId="10" fillId="0" borderId="1" xfId="3" applyNumberFormat="1" applyFont="1" applyFill="1" applyBorder="1" applyAlignment="1" applyProtection="1">
      <alignment wrapText="1"/>
    </xf>
    <xf numFmtId="0" fontId="10" fillId="0" borderId="1" xfId="0" applyFont="1" applyFill="1" applyBorder="1" applyAlignment="1">
      <alignment wrapText="1"/>
    </xf>
    <xf numFmtId="0" fontId="7" fillId="0" borderId="4" xfId="3" applyFont="1" applyFill="1" applyBorder="1"/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/>
    </xf>
    <xf numFmtId="177" fontId="0" fillId="0" borderId="1" xfId="0" applyNumberFormat="1" applyFill="1" applyBorder="1">
      <alignment vertical="center"/>
    </xf>
    <xf numFmtId="178" fontId="0" fillId="0" borderId="1" xfId="0" applyNumberFormat="1" applyFill="1" applyBorder="1">
      <alignment vertical="center"/>
    </xf>
    <xf numFmtId="0" fontId="7" fillId="0" borderId="1" xfId="3" applyFont="1" applyFill="1" applyBorder="1" applyAlignment="1">
      <alignment horizontal="left"/>
    </xf>
    <xf numFmtId="0" fontId="10" fillId="0" borderId="1" xfId="3" applyFont="1" applyFill="1" applyBorder="1" applyAlignment="1" applyProtection="1">
      <alignment wrapText="1"/>
    </xf>
    <xf numFmtId="0" fontId="10" fillId="0" borderId="1" xfId="3" applyNumberFormat="1" applyFont="1" applyFill="1" applyBorder="1" applyAlignment="1" applyProtection="1">
      <alignment wrapText="1"/>
    </xf>
    <xf numFmtId="178" fontId="0" fillId="0" borderId="0" xfId="0" applyNumberFormat="1" applyFill="1" applyBorder="1">
      <alignment vertical="center"/>
    </xf>
    <xf numFmtId="177" fontId="0" fillId="0" borderId="0" xfId="0" applyNumberFormat="1" applyFill="1" applyBorder="1">
      <alignment vertical="center"/>
    </xf>
    <xf numFmtId="176" fontId="0" fillId="0" borderId="0" xfId="0" applyNumberFormat="1" applyFill="1">
      <alignment vertical="center"/>
    </xf>
    <xf numFmtId="0" fontId="11" fillId="0" borderId="0" xfId="0" applyFont="1" applyFill="1">
      <alignment vertical="center"/>
    </xf>
    <xf numFmtId="178" fontId="10" fillId="0" borderId="0" xfId="3" applyNumberFormat="1" applyFont="1" applyFill="1" applyBorder="1" applyAlignment="1">
      <alignment wrapText="1"/>
    </xf>
    <xf numFmtId="177" fontId="10" fillId="0" borderId="0" xfId="3" applyNumberFormat="1" applyFont="1" applyFill="1" applyBorder="1" applyAlignment="1">
      <alignment wrapText="1"/>
    </xf>
    <xf numFmtId="0" fontId="2" fillId="0" borderId="0" xfId="3" applyNumberFormat="1" applyFont="1" applyFill="1" applyBorder="1" applyAlignment="1">
      <alignment horizontal="center"/>
    </xf>
    <xf numFmtId="177" fontId="3" fillId="0" borderId="0" xfId="3" applyNumberFormat="1" applyFont="1" applyFill="1" applyBorder="1" applyAlignment="1"/>
    <xf numFmtId="0" fontId="4" fillId="0" borderId="0" xfId="3" applyNumberFormat="1" applyFont="1" applyFill="1" applyBorder="1" applyAlignment="1"/>
    <xf numFmtId="0" fontId="6" fillId="0" borderId="0" xfId="3" applyNumberFormat="1" applyFont="1" applyFill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/>
    <xf numFmtId="178" fontId="8" fillId="0" borderId="1" xfId="0" applyNumberFormat="1" applyFont="1" applyFill="1" applyBorder="1" applyAlignment="1"/>
    <xf numFmtId="0" fontId="1" fillId="0" borderId="0" xfId="0" applyNumberFormat="1" applyFont="1" applyFill="1" applyBorder="1" applyAlignment="1"/>
    <xf numFmtId="0" fontId="9" fillId="0" borderId="1" xfId="3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wrapText="1"/>
    </xf>
    <xf numFmtId="0" fontId="12" fillId="0" borderId="4" xfId="0" applyFont="1" applyFill="1" applyBorder="1">
      <alignment vertical="center"/>
    </xf>
    <xf numFmtId="0" fontId="10" fillId="0" borderId="1" xfId="3" applyNumberFormat="1" applyFont="1" applyFill="1" applyBorder="1" applyAlignment="1" applyProtection="1">
      <alignment horizontal="right" vertical="center"/>
    </xf>
    <xf numFmtId="176" fontId="10" fillId="0" borderId="1" xfId="0" applyNumberFormat="1" applyFont="1" applyFill="1" applyBorder="1" applyAlignment="1" applyProtection="1">
      <alignment horizontal="right" wrapText="1"/>
    </xf>
    <xf numFmtId="176" fontId="10" fillId="0" borderId="3" xfId="0" applyNumberFormat="1" applyFont="1" applyFill="1" applyBorder="1" applyAlignment="1" applyProtection="1">
      <alignment horizontal="right" wrapText="1"/>
    </xf>
    <xf numFmtId="0" fontId="10" fillId="0" borderId="1" xfId="3" applyFont="1" applyFill="1" applyBorder="1" applyAlignment="1" applyProtection="1">
      <alignment horizontal="right" vertical="center"/>
    </xf>
    <xf numFmtId="0" fontId="10" fillId="0" borderId="1" xfId="3" applyFont="1" applyFill="1" applyBorder="1" applyAlignment="1" applyProtection="1">
      <alignment horizontal="right" wrapText="1"/>
    </xf>
    <xf numFmtId="0" fontId="10" fillId="0" borderId="1" xfId="3" applyNumberFormat="1" applyFont="1" applyFill="1" applyBorder="1" applyAlignment="1">
      <alignment wrapText="1"/>
    </xf>
    <xf numFmtId="0" fontId="10" fillId="0" borderId="1" xfId="3" applyFont="1" applyFill="1" applyBorder="1" applyAlignment="1">
      <alignment horizontal="right" wrapText="1"/>
    </xf>
    <xf numFmtId="0" fontId="10" fillId="0" borderId="1" xfId="3" applyNumberFormat="1" applyFont="1" applyFill="1" applyBorder="1" applyAlignment="1">
      <alignment horizontal="right" wrapText="1"/>
    </xf>
    <xf numFmtId="176" fontId="10" fillId="0" borderId="1" xfId="1" applyNumberFormat="1" applyFont="1" applyFill="1" applyBorder="1" applyAlignment="1">
      <alignment wrapText="1"/>
    </xf>
    <xf numFmtId="0" fontId="10" fillId="0" borderId="3" xfId="3" applyNumberFormat="1" applyFont="1" applyFill="1" applyBorder="1" applyAlignment="1">
      <alignment wrapText="1"/>
    </xf>
    <xf numFmtId="178" fontId="10" fillId="0" borderId="3" xfId="3" applyNumberFormat="1" applyFont="1" applyFill="1" applyBorder="1" applyAlignment="1">
      <alignment wrapText="1"/>
    </xf>
    <xf numFmtId="0" fontId="13" fillId="0" borderId="0" xfId="0" applyNumberFormat="1" applyFont="1" applyBorder="1" applyAlignment="1">
      <alignment horizontal="center" vertical="center"/>
    </xf>
    <xf numFmtId="0" fontId="0" fillId="0" borderId="0" xfId="0" applyNumberFormat="1" applyFill="1" applyBorder="1">
      <alignment vertical="center"/>
    </xf>
    <xf numFmtId="0" fontId="0" fillId="0" borderId="0" xfId="0" applyFont="1" applyFill="1">
      <alignment vertical="center"/>
    </xf>
    <xf numFmtId="10" fontId="0" fillId="0" borderId="0" xfId="2" applyNumberFormat="1" applyFont="1" applyFill="1">
      <alignment vertical="center"/>
    </xf>
    <xf numFmtId="176" fontId="10" fillId="0" borderId="0" xfId="3" applyNumberFormat="1" applyFont="1" applyFill="1" applyBorder="1" applyAlignment="1">
      <alignment wrapText="1"/>
    </xf>
    <xf numFmtId="176" fontId="0" fillId="0" borderId="0" xfId="0" applyNumberFormat="1">
      <alignment vertical="center"/>
    </xf>
    <xf numFmtId="179" fontId="0" fillId="0" borderId="0" xfId="0" applyNumberFormat="1" applyFill="1">
      <alignment vertical="center"/>
    </xf>
    <xf numFmtId="0" fontId="7" fillId="2" borderId="1" xfId="3" applyFont="1" applyFill="1" applyBorder="1"/>
    <xf numFmtId="0" fontId="2" fillId="0" borderId="0" xfId="3" applyFont="1" applyFill="1" applyBorder="1" applyAlignment="1">
      <alignment horizontal="center"/>
    </xf>
    <xf numFmtId="0" fontId="6" fillId="0" borderId="1" xfId="3" applyFont="1" applyFill="1" applyBorder="1" applyAlignment="1">
      <alignment horizontal="center" vertical="center"/>
    </xf>
    <xf numFmtId="178" fontId="13" fillId="0" borderId="0" xfId="0" applyNumberFormat="1" applyFont="1" applyFill="1" applyBorder="1" applyAlignment="1">
      <alignment horizontal="center" vertical="center"/>
    </xf>
    <xf numFmtId="178" fontId="13" fillId="0" borderId="0" xfId="0" applyNumberFormat="1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/>
    </xf>
    <xf numFmtId="0" fontId="2" fillId="3" borderId="0" xfId="3" applyNumberFormat="1" applyFont="1" applyFill="1" applyBorder="1" applyAlignment="1">
      <alignment horizontal="center"/>
    </xf>
    <xf numFmtId="0" fontId="0" fillId="3" borderId="0" xfId="0" applyFill="1">
      <alignment vertical="center"/>
    </xf>
    <xf numFmtId="0" fontId="3" fillId="3" borderId="0" xfId="3" applyFont="1" applyFill="1" applyBorder="1" applyAlignment="1"/>
    <xf numFmtId="0" fontId="4" fillId="3" borderId="0" xfId="3" applyFont="1" applyFill="1" applyBorder="1" applyAlignment="1"/>
    <xf numFmtId="178" fontId="5" fillId="3" borderId="0" xfId="3" applyNumberFormat="1" applyFont="1" applyFill="1" applyBorder="1" applyAlignment="1"/>
    <xf numFmtId="177" fontId="4" fillId="3" borderId="0" xfId="3" applyNumberFormat="1" applyFont="1" applyFill="1" applyBorder="1" applyAlignment="1"/>
    <xf numFmtId="178" fontId="4" fillId="3" borderId="0" xfId="3" applyNumberFormat="1" applyFont="1" applyFill="1" applyBorder="1" applyAlignment="1"/>
    <xf numFmtId="177" fontId="3" fillId="3" borderId="0" xfId="3" applyNumberFormat="1" applyFont="1" applyFill="1" applyBorder="1" applyAlignment="1"/>
    <xf numFmtId="0" fontId="4" fillId="3" borderId="0" xfId="3" applyNumberFormat="1" applyFont="1" applyFill="1" applyBorder="1" applyAlignment="1"/>
    <xf numFmtId="0" fontId="6" fillId="3" borderId="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 wrapText="1"/>
    </xf>
    <xf numFmtId="0" fontId="6" fillId="3" borderId="0" xfId="3" applyNumberFormat="1" applyFont="1" applyFill="1" applyBorder="1" applyAlignment="1">
      <alignment horizontal="center" vertical="center"/>
    </xf>
    <xf numFmtId="0" fontId="6" fillId="3" borderId="1" xfId="3" applyFont="1" applyFill="1" applyBorder="1" applyAlignment="1">
      <alignment vertical="center" wrapText="1"/>
    </xf>
    <xf numFmtId="178" fontId="6" fillId="3" borderId="1" xfId="3" applyNumberFormat="1" applyFont="1" applyFill="1" applyBorder="1" applyAlignment="1">
      <alignment horizontal="center" vertical="center" wrapText="1"/>
    </xf>
    <xf numFmtId="177" fontId="6" fillId="3" borderId="1" xfId="3" applyNumberFormat="1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6" fillId="3" borderId="0" xfId="3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76" fontId="8" fillId="3" borderId="1" xfId="0" applyNumberFormat="1" applyFont="1" applyFill="1" applyBorder="1" applyAlignment="1">
      <alignment horizontal="right" vertical="center" wrapText="1"/>
    </xf>
    <xf numFmtId="178" fontId="8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/>
    <xf numFmtId="176" fontId="8" fillId="3" borderId="1" xfId="0" applyNumberFormat="1" applyFont="1" applyFill="1" applyBorder="1" applyAlignment="1"/>
    <xf numFmtId="178" fontId="8" fillId="3" borderId="1" xfId="0" applyNumberFormat="1" applyFont="1" applyFill="1" applyBorder="1" applyAlignment="1"/>
    <xf numFmtId="0" fontId="1" fillId="3" borderId="0" xfId="0" applyNumberFormat="1" applyFont="1" applyFill="1" applyBorder="1" applyAlignment="1"/>
    <xf numFmtId="0" fontId="1" fillId="3" borderId="0" xfId="0" applyFont="1" applyFill="1" applyAlignment="1"/>
    <xf numFmtId="0" fontId="9" fillId="3" borderId="1" xfId="3" applyFont="1" applyFill="1" applyBorder="1" applyAlignment="1">
      <alignment horizontal="center" vertical="center" wrapText="1"/>
    </xf>
    <xf numFmtId="176" fontId="10" fillId="3" borderId="1" xfId="3" applyNumberFormat="1" applyFont="1" applyFill="1" applyBorder="1" applyAlignment="1">
      <alignment wrapText="1"/>
    </xf>
    <xf numFmtId="178" fontId="10" fillId="3" borderId="1" xfId="3" applyNumberFormat="1" applyFont="1" applyFill="1" applyBorder="1" applyAlignment="1">
      <alignment wrapText="1"/>
    </xf>
    <xf numFmtId="177" fontId="10" fillId="3" borderId="1" xfId="3" applyNumberFormat="1" applyFont="1" applyFill="1" applyBorder="1" applyAlignment="1">
      <alignment wrapText="1"/>
    </xf>
    <xf numFmtId="0" fontId="9" fillId="3" borderId="1" xfId="3" applyFont="1" applyFill="1" applyBorder="1" applyAlignment="1">
      <alignment horizontal="center" vertical="center"/>
    </xf>
    <xf numFmtId="0" fontId="10" fillId="3" borderId="0" xfId="3" applyNumberFormat="1" applyFont="1" applyFill="1" applyBorder="1" applyAlignment="1">
      <alignment wrapText="1"/>
    </xf>
    <xf numFmtId="0" fontId="9" fillId="3" borderId="1" xfId="3" applyFont="1" applyFill="1" applyBorder="1" applyAlignment="1">
      <alignment horizontal="center"/>
    </xf>
    <xf numFmtId="10" fontId="10" fillId="3" borderId="1" xfId="3" applyNumberFormat="1" applyFont="1" applyFill="1" applyBorder="1" applyAlignment="1">
      <alignment wrapText="1"/>
    </xf>
    <xf numFmtId="176" fontId="0" fillId="3" borderId="0" xfId="0" applyNumberFormat="1" applyFill="1">
      <alignment vertical="center"/>
    </xf>
    <xf numFmtId="0" fontId="7" fillId="3" borderId="1" xfId="3" applyFont="1" applyFill="1" applyBorder="1"/>
    <xf numFmtId="0" fontId="12" fillId="3" borderId="4" xfId="0" applyFont="1" applyFill="1" applyBorder="1">
      <alignment vertical="center"/>
    </xf>
    <xf numFmtId="0" fontId="10" fillId="3" borderId="1" xfId="3" applyNumberFormat="1" applyFont="1" applyFill="1" applyBorder="1" applyAlignment="1" applyProtection="1">
      <alignment horizontal="right" vertical="center"/>
    </xf>
    <xf numFmtId="177" fontId="10" fillId="3" borderId="1" xfId="3" applyNumberFormat="1" applyFont="1" applyFill="1" applyBorder="1" applyAlignment="1" applyProtection="1">
      <alignment wrapText="1"/>
    </xf>
    <xf numFmtId="176" fontId="10" fillId="3" borderId="1" xfId="3" applyNumberFormat="1" applyFont="1" applyFill="1" applyBorder="1" applyAlignment="1" applyProtection="1">
      <alignment vertical="center" wrapText="1"/>
    </xf>
    <xf numFmtId="176" fontId="10" fillId="3" borderId="1" xfId="0" applyNumberFormat="1" applyFont="1" applyFill="1" applyBorder="1" applyAlignment="1" applyProtection="1">
      <alignment horizontal="right" wrapText="1"/>
    </xf>
    <xf numFmtId="176" fontId="10" fillId="3" borderId="0" xfId="3" applyNumberFormat="1" applyFont="1" applyFill="1" applyBorder="1" applyAlignment="1">
      <alignment wrapText="1"/>
    </xf>
    <xf numFmtId="176" fontId="10" fillId="3" borderId="1" xfId="3" applyNumberFormat="1" applyFont="1" applyFill="1" applyBorder="1" applyAlignment="1" applyProtection="1">
      <alignment wrapText="1"/>
    </xf>
    <xf numFmtId="0" fontId="0" fillId="3" borderId="0" xfId="0" applyFill="1" applyAlignment="1">
      <alignment vertical="center"/>
    </xf>
    <xf numFmtId="176" fontId="10" fillId="3" borderId="3" xfId="0" applyNumberFormat="1" applyFont="1" applyFill="1" applyBorder="1" applyAlignment="1" applyProtection="1">
      <alignment horizontal="right" wrapText="1"/>
    </xf>
    <xf numFmtId="0" fontId="10" fillId="3" borderId="1" xfId="3" applyFont="1" applyFill="1" applyBorder="1" applyAlignment="1" applyProtection="1">
      <alignment horizontal="right" vertical="center"/>
    </xf>
    <xf numFmtId="0" fontId="10" fillId="3" borderId="1" xfId="3" applyFont="1" applyFill="1" applyBorder="1" applyAlignment="1" applyProtection="1">
      <alignment horizontal="right" wrapText="1"/>
    </xf>
    <xf numFmtId="0" fontId="10" fillId="3" borderId="1" xfId="0" applyFont="1" applyFill="1" applyBorder="1" applyAlignment="1">
      <alignment wrapText="1"/>
    </xf>
    <xf numFmtId="0" fontId="7" fillId="3" borderId="4" xfId="3" applyFont="1" applyFill="1" applyBorder="1"/>
    <xf numFmtId="0" fontId="0" fillId="3" borderId="1" xfId="0" applyFill="1" applyBorder="1">
      <alignment vertical="center"/>
    </xf>
    <xf numFmtId="0" fontId="0" fillId="3" borderId="1" xfId="0" applyFill="1" applyBorder="1" applyAlignment="1">
      <alignment vertical="center"/>
    </xf>
    <xf numFmtId="177" fontId="0" fillId="3" borderId="1" xfId="0" applyNumberFormat="1" applyFill="1" applyBorder="1">
      <alignment vertical="center"/>
    </xf>
    <xf numFmtId="178" fontId="0" fillId="3" borderId="1" xfId="0" applyNumberFormat="1" applyFill="1" applyBorder="1">
      <alignment vertical="center"/>
    </xf>
    <xf numFmtId="0" fontId="10" fillId="3" borderId="1" xfId="3" applyNumberFormat="1" applyFont="1" applyFill="1" applyBorder="1" applyAlignment="1">
      <alignment wrapText="1"/>
    </xf>
    <xf numFmtId="0" fontId="10" fillId="3" borderId="1" xfId="3" applyFont="1" applyFill="1" applyBorder="1" applyAlignment="1">
      <alignment horizontal="right" wrapText="1"/>
    </xf>
    <xf numFmtId="0" fontId="7" fillId="3" borderId="1" xfId="3" applyFont="1" applyFill="1" applyBorder="1" applyAlignment="1">
      <alignment horizontal="left"/>
    </xf>
    <xf numFmtId="0" fontId="10" fillId="3" borderId="1" xfId="3" applyNumberFormat="1" applyFont="1" applyFill="1" applyBorder="1" applyAlignment="1">
      <alignment horizontal="right" wrapText="1"/>
    </xf>
    <xf numFmtId="176" fontId="10" fillId="3" borderId="1" xfId="1" applyNumberFormat="1" applyFont="1" applyFill="1" applyBorder="1" applyAlignment="1">
      <alignment wrapText="1"/>
    </xf>
    <xf numFmtId="0" fontId="10" fillId="3" borderId="1" xfId="3" applyFont="1" applyFill="1" applyBorder="1" applyAlignment="1" applyProtection="1">
      <alignment wrapText="1"/>
    </xf>
    <xf numFmtId="0" fontId="10" fillId="3" borderId="3" xfId="3" applyNumberFormat="1" applyFont="1" applyFill="1" applyBorder="1" applyAlignment="1">
      <alignment wrapText="1"/>
    </xf>
    <xf numFmtId="178" fontId="10" fillId="3" borderId="3" xfId="3" applyNumberFormat="1" applyFont="1" applyFill="1" applyBorder="1" applyAlignment="1">
      <alignment wrapText="1"/>
    </xf>
    <xf numFmtId="0" fontId="10" fillId="3" borderId="1" xfId="3" applyNumberFormat="1" applyFont="1" applyFill="1" applyBorder="1" applyAlignment="1" applyProtection="1">
      <alignment wrapText="1"/>
    </xf>
    <xf numFmtId="178" fontId="0" fillId="3" borderId="0" xfId="0" applyNumberFormat="1" applyFill="1">
      <alignment vertical="center"/>
    </xf>
    <xf numFmtId="177" fontId="0" fillId="3" borderId="0" xfId="0" applyNumberFormat="1" applyFill="1">
      <alignment vertical="center"/>
    </xf>
    <xf numFmtId="178" fontId="13" fillId="3" borderId="0" xfId="0" applyNumberFormat="1" applyFont="1" applyFill="1" applyBorder="1" applyAlignment="1">
      <alignment horizontal="center" vertical="center"/>
    </xf>
    <xf numFmtId="0" fontId="13" fillId="3" borderId="0" xfId="0" applyNumberFormat="1" applyFont="1" applyFill="1" applyBorder="1" applyAlignment="1">
      <alignment horizontal="center" vertical="center"/>
    </xf>
    <xf numFmtId="178" fontId="0" fillId="3" borderId="0" xfId="0" applyNumberFormat="1" applyFill="1" applyBorder="1">
      <alignment vertical="center"/>
    </xf>
    <xf numFmtId="177" fontId="0" fillId="3" borderId="0" xfId="0" applyNumberFormat="1" applyFill="1" applyBorder="1">
      <alignment vertical="center"/>
    </xf>
    <xf numFmtId="0" fontId="0" fillId="3" borderId="0" xfId="0" applyNumberFormat="1" applyFill="1" applyBorder="1">
      <alignment vertical="center"/>
    </xf>
    <xf numFmtId="0" fontId="11" fillId="3" borderId="0" xfId="0" applyFont="1" applyFill="1">
      <alignment vertical="center"/>
    </xf>
    <xf numFmtId="178" fontId="10" fillId="3" borderId="0" xfId="3" applyNumberFormat="1" applyFont="1" applyFill="1" applyBorder="1" applyAlignment="1">
      <alignment wrapText="1"/>
    </xf>
    <xf numFmtId="177" fontId="10" fillId="3" borderId="0" xfId="3" applyNumberFormat="1" applyFont="1" applyFill="1" applyBorder="1" applyAlignment="1">
      <alignment wrapText="1"/>
    </xf>
    <xf numFmtId="0" fontId="0" fillId="3" borderId="0" xfId="0" applyFont="1" applyFill="1">
      <alignment vertical="center"/>
    </xf>
    <xf numFmtId="0" fontId="0" fillId="3" borderId="0" xfId="0" applyNumberFormat="1" applyFill="1">
      <alignment vertical="center"/>
    </xf>
    <xf numFmtId="10" fontId="0" fillId="3" borderId="0" xfId="2" applyNumberFormat="1" applyFont="1" applyFill="1">
      <alignment vertical="center"/>
    </xf>
  </cellXfs>
  <cellStyles count="4">
    <cellStyle name="百分比" xfId="2" builtinId="5"/>
    <cellStyle name="常规" xfId="0" builtinId="0"/>
    <cellStyle name="常规_Sheet1" xfId="3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showGridLines="0" showZeros="0" workbookViewId="0">
      <selection sqref="A1:XFD1048576"/>
    </sheetView>
  </sheetViews>
  <sheetFormatPr defaultColWidth="9" defaultRowHeight="14.25"/>
  <cols>
    <col min="1" max="1" width="28" style="1" customWidth="1"/>
    <col min="2" max="2" width="7.5" style="1" customWidth="1"/>
    <col min="3" max="3" width="7.875" style="1" customWidth="1"/>
    <col min="4" max="4" width="7.375" style="3" customWidth="1"/>
    <col min="5" max="5" width="9" style="4"/>
    <col min="6" max="6" width="8.375" style="5" customWidth="1"/>
    <col min="7" max="7" width="8.625" style="4" customWidth="1"/>
    <col min="8" max="8" width="8.25" style="4" customWidth="1"/>
    <col min="9" max="9" width="25.5" style="1" customWidth="1"/>
    <col min="10" max="10" width="7.75" style="1" customWidth="1"/>
    <col min="11" max="11" width="10.375" style="1" customWidth="1"/>
    <col min="12" max="12" width="8.5" style="1" customWidth="1"/>
    <col min="13" max="13" width="8.25" style="4" customWidth="1"/>
    <col min="14" max="14" width="7.625" style="5" customWidth="1"/>
    <col min="15" max="15" width="8.25" style="4" customWidth="1"/>
    <col min="16" max="16" width="16.75" style="6" customWidth="1"/>
    <col min="17" max="17" width="10.375" style="6" customWidth="1"/>
    <col min="18" max="18" width="10.125" style="6" customWidth="1"/>
    <col min="19" max="19" width="3.25" style="1" customWidth="1"/>
    <col min="20" max="20" width="12.75" style="1" customWidth="1"/>
    <col min="21" max="21" width="11.25" style="1" customWidth="1"/>
    <col min="22" max="16384" width="9" style="1"/>
  </cols>
  <sheetData>
    <row r="1" spans="1:21" ht="27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44"/>
      <c r="Q1" s="44"/>
      <c r="R1" s="44"/>
    </row>
    <row r="2" spans="1:21" ht="18.75">
      <c r="A2" s="7" t="s">
        <v>1</v>
      </c>
      <c r="B2" s="8"/>
      <c r="C2" s="8"/>
      <c r="D2" s="8"/>
      <c r="E2" s="9"/>
      <c r="F2" s="10"/>
      <c r="G2" s="11"/>
      <c r="H2" s="11"/>
      <c r="I2" s="7"/>
      <c r="J2" s="7"/>
      <c r="K2" s="8"/>
      <c r="L2" s="8"/>
      <c r="M2" s="11"/>
      <c r="N2" s="45" t="s">
        <v>2</v>
      </c>
      <c r="O2" s="11"/>
      <c r="P2" s="46"/>
      <c r="Q2" s="46"/>
      <c r="R2" s="46"/>
    </row>
    <row r="3" spans="1:21" ht="24" customHeight="1">
      <c r="A3" s="78" t="s">
        <v>3</v>
      </c>
      <c r="B3" s="78" t="s">
        <v>4</v>
      </c>
      <c r="C3" s="78" t="s">
        <v>5</v>
      </c>
      <c r="D3" s="75" t="s">
        <v>6</v>
      </c>
      <c r="E3" s="75"/>
      <c r="F3" s="75" t="s">
        <v>7</v>
      </c>
      <c r="G3" s="75"/>
      <c r="H3" s="79" t="s">
        <v>8</v>
      </c>
      <c r="I3" s="78" t="s">
        <v>3</v>
      </c>
      <c r="J3" s="78" t="s">
        <v>4</v>
      </c>
      <c r="K3" s="78" t="s">
        <v>5</v>
      </c>
      <c r="L3" s="75" t="s">
        <v>6</v>
      </c>
      <c r="M3" s="75"/>
      <c r="N3" s="75" t="s">
        <v>7</v>
      </c>
      <c r="O3" s="75"/>
      <c r="P3" s="47"/>
      <c r="Q3" s="47"/>
      <c r="R3" s="47"/>
    </row>
    <row r="4" spans="1:21" ht="33.75" customHeight="1">
      <c r="A4" s="78"/>
      <c r="B4" s="78"/>
      <c r="C4" s="78"/>
      <c r="D4" s="13" t="s">
        <v>9</v>
      </c>
      <c r="E4" s="14" t="s">
        <v>10</v>
      </c>
      <c r="F4" s="15" t="s">
        <v>11</v>
      </c>
      <c r="G4" s="14" t="s">
        <v>12</v>
      </c>
      <c r="H4" s="80"/>
      <c r="I4" s="78"/>
      <c r="J4" s="78"/>
      <c r="K4" s="78"/>
      <c r="L4" s="12" t="s">
        <v>9</v>
      </c>
      <c r="M4" s="14" t="s">
        <v>10</v>
      </c>
      <c r="N4" s="15" t="s">
        <v>11</v>
      </c>
      <c r="O4" s="14" t="s">
        <v>12</v>
      </c>
      <c r="P4" s="48"/>
      <c r="Q4" s="48"/>
      <c r="R4" s="48"/>
    </row>
    <row r="5" spans="1:21" s="2" customFormat="1" ht="17.100000000000001" customHeight="1">
      <c r="A5" s="16" t="s">
        <v>13</v>
      </c>
      <c r="B5" s="17"/>
      <c r="C5" s="17"/>
      <c r="D5" s="17"/>
      <c r="E5" s="18" t="str">
        <f>IF(B5=0,"",ROUND(D5/B5,3))</f>
        <v/>
      </c>
      <c r="F5" s="17">
        <f>D5-C5</f>
        <v>0</v>
      </c>
      <c r="G5" s="18" t="str">
        <f>IF(C5=0,"",ROUND(F5/C5,3))</f>
        <v/>
      </c>
      <c r="H5" s="19"/>
      <c r="I5" s="49"/>
      <c r="J5" s="49"/>
      <c r="K5" s="49"/>
      <c r="L5" s="50" t="str">
        <f>IF(I5=0,"",ROUND(K5/I5,3))</f>
        <v/>
      </c>
      <c r="M5" s="49">
        <f>K5-J5</f>
        <v>0</v>
      </c>
      <c r="N5" s="50" t="str">
        <f>IF(J5=0,"",ROUND(M5/J5,3))</f>
        <v/>
      </c>
      <c r="O5" s="19"/>
      <c r="P5" s="51"/>
      <c r="Q5" s="51"/>
      <c r="T5" s="51"/>
    </row>
    <row r="6" spans="1:21" ht="15" customHeight="1">
      <c r="A6" s="20" t="s">
        <v>14</v>
      </c>
      <c r="B6" s="21">
        <f>SUM(B7+B38+B39)</f>
        <v>68286</v>
      </c>
      <c r="C6" s="21">
        <f>SUM(C7+C38+C39)</f>
        <v>33095</v>
      </c>
      <c r="D6" s="21">
        <f>SUM(D7+D38+D39)</f>
        <v>37976</v>
      </c>
      <c r="E6" s="22">
        <f>IF(B6=0,"",D6/B6)</f>
        <v>0.55613156430307797</v>
      </c>
      <c r="F6" s="17">
        <f>SUM(F7+F38)</f>
        <v>4862</v>
      </c>
      <c r="G6" s="18">
        <f>IF(C6=0,"",ROUND(F6/C6,3))</f>
        <v>0.14699999999999999</v>
      </c>
      <c r="H6" s="23">
        <f>SUM(H7+H38)</f>
        <v>57235</v>
      </c>
      <c r="I6" s="52" t="s">
        <v>15</v>
      </c>
      <c r="J6" s="21">
        <f>SUM(J7+J38+J39)</f>
        <v>549934</v>
      </c>
      <c r="K6" s="21">
        <f>SUM(K7+K38+K39)</f>
        <v>429512</v>
      </c>
      <c r="L6" s="21">
        <f>SUM(L7+L38+L39)</f>
        <v>449458</v>
      </c>
      <c r="M6" s="22">
        <f>IF(J6=0,"",L6/J6)</f>
        <v>0.81729443896903997</v>
      </c>
      <c r="N6" s="23">
        <f>N7+N38</f>
        <v>19942</v>
      </c>
      <c r="O6" s="22">
        <f>IF(K6=0,"",N6/K6)</f>
        <v>4.6429436197358898E-2</v>
      </c>
      <c r="P6" s="53"/>
      <c r="Q6" s="53"/>
      <c r="R6" s="53"/>
      <c r="U6" s="53"/>
    </row>
    <row r="7" spans="1:21" ht="15" customHeight="1">
      <c r="A7" s="24" t="s">
        <v>16</v>
      </c>
      <c r="B7" s="21">
        <f>B8+B30</f>
        <v>53900</v>
      </c>
      <c r="C7" s="21">
        <f>C8+C30</f>
        <v>29615</v>
      </c>
      <c r="D7" s="21">
        <f>D8+D30</f>
        <v>34097</v>
      </c>
      <c r="E7" s="22">
        <f t="shared" ref="E7:E39" si="0">IF(B7=0,"",D7/B7)</f>
        <v>0.63259740259740305</v>
      </c>
      <c r="F7" s="17">
        <f>F8+F30</f>
        <v>4482</v>
      </c>
      <c r="G7" s="18">
        <f t="shared" ref="G7:G15" si="1">IF(C7=0,"",ROUND(F7/C7,3))</f>
        <v>0.151</v>
      </c>
      <c r="H7" s="23">
        <f>H8+H30</f>
        <v>53375</v>
      </c>
      <c r="I7" s="24" t="s">
        <v>17</v>
      </c>
      <c r="J7" s="21">
        <f>SUM(J8:J32)</f>
        <v>530572</v>
      </c>
      <c r="K7" s="21">
        <f>SUM(K8:K32)</f>
        <v>409114</v>
      </c>
      <c r="L7" s="21">
        <f>SUM(L8:L32)</f>
        <v>409702</v>
      </c>
      <c r="M7" s="22">
        <f>IF(J7=0,"",L7/J7)</f>
        <v>0.77218925989309695</v>
      </c>
      <c r="N7" s="23">
        <f>SUM(N8:N32)</f>
        <v>588</v>
      </c>
      <c r="O7" s="22">
        <f t="shared" ref="O7:O39" si="2">IF(K7=0,"",N7/K7)</f>
        <v>1.4372522084308999E-3</v>
      </c>
      <c r="P7" s="53"/>
      <c r="Q7" s="53"/>
      <c r="R7" s="53"/>
      <c r="T7" s="40"/>
      <c r="U7" s="53"/>
    </row>
    <row r="8" spans="1:21" ht="15" customHeight="1">
      <c r="A8" s="24" t="s">
        <v>18</v>
      </c>
      <c r="B8" s="21">
        <f>SUM(B9:B27)</f>
        <v>35900</v>
      </c>
      <c r="C8" s="21">
        <f>SUM(C9:C27)</f>
        <v>16542</v>
      </c>
      <c r="D8" s="21">
        <f>SUM(D9:D27)</f>
        <v>23497</v>
      </c>
      <c r="E8" s="22">
        <f t="shared" si="0"/>
        <v>0.65451253481894101</v>
      </c>
      <c r="F8" s="21">
        <f>SUM(F9:F24)</f>
        <v>6955</v>
      </c>
      <c r="G8" s="18">
        <f t="shared" si="1"/>
        <v>0.42</v>
      </c>
      <c r="H8" s="21">
        <f>SUM(H9:H24)</f>
        <v>42775</v>
      </c>
      <c r="I8" s="25" t="s">
        <v>19</v>
      </c>
      <c r="J8" s="54">
        <v>70414</v>
      </c>
      <c r="K8" s="55">
        <v>50896</v>
      </c>
      <c r="L8" s="55">
        <v>49853</v>
      </c>
      <c r="M8" s="22">
        <f>IF(J8=0,"",L8/J8)</f>
        <v>0.70799840940722003</v>
      </c>
      <c r="N8" s="23">
        <f>L8-K8</f>
        <v>-1043</v>
      </c>
      <c r="O8" s="22">
        <f t="shared" si="2"/>
        <v>-2.0492769569317799E-2</v>
      </c>
      <c r="P8" s="53"/>
      <c r="Q8" s="53"/>
      <c r="R8" s="53"/>
      <c r="U8" s="53"/>
    </row>
    <row r="9" spans="1:21" ht="15" customHeight="1">
      <c r="A9" s="25" t="s">
        <v>20</v>
      </c>
      <c r="B9" s="26">
        <v>19580</v>
      </c>
      <c r="C9" s="27">
        <v>8287</v>
      </c>
      <c r="D9" s="27">
        <v>9327</v>
      </c>
      <c r="E9" s="22">
        <f t="shared" si="0"/>
        <v>0.47635342185904</v>
      </c>
      <c r="F9" s="17">
        <f>D9-C9</f>
        <v>1040</v>
      </c>
      <c r="G9" s="18">
        <f t="shared" si="1"/>
        <v>0.125</v>
      </c>
      <c r="H9" s="23">
        <f>D9/0.5</f>
        <v>18654</v>
      </c>
      <c r="I9" s="25" t="s">
        <v>21</v>
      </c>
      <c r="J9" s="56">
        <v>0</v>
      </c>
      <c r="K9" s="55">
        <v>0</v>
      </c>
      <c r="L9" s="55"/>
      <c r="M9" s="22" t="str">
        <f t="shared" ref="M9:M39" si="3">IF(J9=0,"",L9/J9)</f>
        <v/>
      </c>
      <c r="N9" s="23">
        <f>L9-K9</f>
        <v>0</v>
      </c>
      <c r="O9" s="22" t="str">
        <f t="shared" si="2"/>
        <v/>
      </c>
      <c r="P9" s="53"/>
      <c r="Q9" s="53"/>
      <c r="R9" s="70"/>
      <c r="T9" s="40"/>
      <c r="U9" s="53"/>
    </row>
    <row r="10" spans="1:21" ht="15" customHeight="1">
      <c r="A10" s="25" t="s">
        <v>22</v>
      </c>
      <c r="B10" s="28"/>
      <c r="C10" s="21"/>
      <c r="E10" s="22" t="str">
        <f t="shared" ref="E10:E12" si="4">IF(B10=0,"",D10/B10)</f>
        <v/>
      </c>
      <c r="F10" s="17">
        <f t="shared" ref="F10:F25" si="5">D10-C10</f>
        <v>0</v>
      </c>
      <c r="G10" s="18" t="str">
        <f t="shared" si="1"/>
        <v/>
      </c>
      <c r="H10" s="23"/>
      <c r="I10" s="25" t="s">
        <v>23</v>
      </c>
      <c r="J10" s="57">
        <v>199</v>
      </c>
      <c r="K10" s="55">
        <v>175</v>
      </c>
      <c r="L10" s="55">
        <v>9</v>
      </c>
      <c r="M10" s="22">
        <f t="shared" si="3"/>
        <v>4.5226130653266298E-2</v>
      </c>
      <c r="N10" s="23">
        <f>L10-K10</f>
        <v>-166</v>
      </c>
      <c r="O10" s="22">
        <f t="shared" si="2"/>
        <v>-0.94857142857142895</v>
      </c>
      <c r="P10" s="53"/>
      <c r="Q10" s="53"/>
      <c r="R10" s="53"/>
      <c r="U10"/>
    </row>
    <row r="11" spans="1:21" ht="15" customHeight="1">
      <c r="A11" s="25" t="s">
        <v>24</v>
      </c>
      <c r="B11" s="28"/>
      <c r="C11" s="27"/>
      <c r="D11" s="27"/>
      <c r="E11" s="22" t="str">
        <f t="shared" si="4"/>
        <v/>
      </c>
      <c r="F11" s="17">
        <f t="shared" si="5"/>
        <v>0</v>
      </c>
      <c r="G11" s="18" t="str">
        <f t="shared" ref="G11" si="6">IF(C11=0,"",ROUND(F11/C11,3))</f>
        <v/>
      </c>
      <c r="H11" s="23">
        <f>D11</f>
        <v>0</v>
      </c>
      <c r="I11" s="25" t="s">
        <v>25</v>
      </c>
      <c r="J11" s="56">
        <v>57658</v>
      </c>
      <c r="K11" s="55">
        <v>53719</v>
      </c>
      <c r="L11" s="55">
        <v>32963</v>
      </c>
      <c r="M11" s="22">
        <f t="shared" si="3"/>
        <v>0.57169863678934396</v>
      </c>
      <c r="N11" s="23">
        <f>L11-K11</f>
        <v>-20756</v>
      </c>
      <c r="O11" s="22">
        <f t="shared" si="2"/>
        <v>-0.38638098252015102</v>
      </c>
      <c r="P11" s="53"/>
      <c r="Q11" s="53"/>
      <c r="R11" s="53"/>
      <c r="U11"/>
    </row>
    <row r="12" spans="1:21" ht="15" customHeight="1">
      <c r="A12" s="25" t="s">
        <v>26</v>
      </c>
      <c r="B12" s="26">
        <v>5000</v>
      </c>
      <c r="C12" s="21">
        <v>1926</v>
      </c>
      <c r="D12" s="21">
        <v>5341</v>
      </c>
      <c r="E12" s="22">
        <f t="shared" si="4"/>
        <v>1.0682</v>
      </c>
      <c r="F12" s="17">
        <f t="shared" si="5"/>
        <v>3415</v>
      </c>
      <c r="G12" s="18">
        <f t="shared" si="1"/>
        <v>1.7729999999999999</v>
      </c>
      <c r="H12" s="23">
        <f>D12/0.4</f>
        <v>13352.5</v>
      </c>
      <c r="I12" s="73" t="s">
        <v>27</v>
      </c>
      <c r="J12" s="56">
        <v>128833</v>
      </c>
      <c r="K12" s="55">
        <v>95453</v>
      </c>
      <c r="L12" s="55">
        <v>105975</v>
      </c>
      <c r="M12" s="22">
        <f t="shared" si="3"/>
        <v>0.82257651378140695</v>
      </c>
      <c r="N12" s="23">
        <f t="shared" ref="N12:N39" si="7">L12-K12</f>
        <v>10522</v>
      </c>
      <c r="O12" s="22">
        <f t="shared" si="2"/>
        <v>0.110232260903272</v>
      </c>
      <c r="P12" s="53"/>
      <c r="Q12" s="53"/>
      <c r="R12" s="53"/>
      <c r="U12"/>
    </row>
    <row r="13" spans="1:21" ht="15" customHeight="1">
      <c r="A13" s="25" t="s">
        <v>28</v>
      </c>
      <c r="B13" s="26"/>
      <c r="C13" s="21"/>
      <c r="D13" s="21"/>
      <c r="E13" s="22" t="str">
        <f t="shared" si="0"/>
        <v/>
      </c>
      <c r="F13" s="17">
        <f t="shared" si="5"/>
        <v>0</v>
      </c>
      <c r="G13" s="18" t="str">
        <f t="shared" si="1"/>
        <v/>
      </c>
      <c r="H13" s="23"/>
      <c r="I13" s="73" t="s">
        <v>29</v>
      </c>
      <c r="J13" s="56">
        <v>214</v>
      </c>
      <c r="K13" s="58">
        <v>132</v>
      </c>
      <c r="L13" s="58">
        <v>154</v>
      </c>
      <c r="M13" s="22">
        <f t="shared" si="3"/>
        <v>0.71962616822429903</v>
      </c>
      <c r="N13" s="23">
        <f t="shared" si="7"/>
        <v>22</v>
      </c>
      <c r="O13" s="22">
        <f t="shared" si="2"/>
        <v>0.16666666666666699</v>
      </c>
      <c r="P13" s="53"/>
      <c r="Q13" s="53"/>
      <c r="R13" s="53"/>
      <c r="S13" s="53"/>
      <c r="T13" s="53"/>
      <c r="U13" s="53"/>
    </row>
    <row r="14" spans="1:21" ht="15" customHeight="1">
      <c r="A14" s="25" t="s">
        <v>30</v>
      </c>
      <c r="B14" s="26">
        <v>750</v>
      </c>
      <c r="C14" s="27">
        <v>698</v>
      </c>
      <c r="D14" s="21">
        <v>1293</v>
      </c>
      <c r="E14" s="22">
        <f t="shared" si="0"/>
        <v>1.724</v>
      </c>
      <c r="F14" s="17">
        <f t="shared" si="5"/>
        <v>595</v>
      </c>
      <c r="G14" s="18">
        <f t="shared" si="1"/>
        <v>0.85199999999999998</v>
      </c>
      <c r="H14" s="23">
        <f>D14/0.4</f>
        <v>3232.5</v>
      </c>
      <c r="I14" s="73" t="s">
        <v>31</v>
      </c>
      <c r="J14" s="56">
        <v>3917</v>
      </c>
      <c r="K14" s="58">
        <v>2890</v>
      </c>
      <c r="L14" s="58">
        <v>2572</v>
      </c>
      <c r="M14" s="22">
        <f t="shared" si="3"/>
        <v>0.656624968087822</v>
      </c>
      <c r="N14" s="23">
        <f t="shared" si="7"/>
        <v>-318</v>
      </c>
      <c r="O14" s="22">
        <f t="shared" si="2"/>
        <v>-0.110034602076125</v>
      </c>
      <c r="P14" s="53"/>
      <c r="Q14" s="53"/>
      <c r="R14" s="53"/>
    </row>
    <row r="15" spans="1:21" ht="15" customHeight="1">
      <c r="A15" s="25" t="s">
        <v>32</v>
      </c>
      <c r="B15" s="26">
        <v>5350</v>
      </c>
      <c r="C15" s="27">
        <v>2829</v>
      </c>
      <c r="D15" s="27">
        <v>4383</v>
      </c>
      <c r="E15" s="22">
        <f t="shared" si="0"/>
        <v>0.81925233644859796</v>
      </c>
      <c r="F15" s="17">
        <f t="shared" si="5"/>
        <v>1554</v>
      </c>
      <c r="G15" s="18">
        <f t="shared" si="1"/>
        <v>0.54900000000000004</v>
      </c>
      <c r="H15" s="23">
        <f>D15</f>
        <v>4383</v>
      </c>
      <c r="I15" s="73" t="s">
        <v>33</v>
      </c>
      <c r="J15" s="56">
        <v>56874</v>
      </c>
      <c r="K15" s="58">
        <v>42152</v>
      </c>
      <c r="L15" s="58">
        <v>44601</v>
      </c>
      <c r="M15" s="22">
        <f t="shared" si="3"/>
        <v>0.78420719485177803</v>
      </c>
      <c r="N15" s="23">
        <f t="shared" si="7"/>
        <v>2449</v>
      </c>
      <c r="O15" s="22">
        <f t="shared" si="2"/>
        <v>5.8099259821597998E-2</v>
      </c>
      <c r="P15" s="53"/>
      <c r="Q15" s="53"/>
      <c r="R15" s="53"/>
    </row>
    <row r="16" spans="1:21" ht="15" customHeight="1">
      <c r="A16" s="25" t="s">
        <v>34</v>
      </c>
      <c r="B16" s="26"/>
      <c r="C16" s="28"/>
      <c r="E16" s="22" t="str">
        <f t="shared" ref="E16:E25" si="8">IF(B16=0,"",D16/B16)</f>
        <v/>
      </c>
      <c r="F16" s="17">
        <f t="shared" si="5"/>
        <v>0</v>
      </c>
      <c r="G16" s="18" t="str">
        <f t="shared" ref="G16:G25" si="9">IF(C16=0,"",ROUND(F16/C16,3))</f>
        <v/>
      </c>
      <c r="H16" s="23"/>
      <c r="I16" s="73" t="s">
        <v>35</v>
      </c>
      <c r="J16" s="57">
        <v>33731</v>
      </c>
      <c r="K16" s="58">
        <v>43426</v>
      </c>
      <c r="L16" s="58">
        <v>28737</v>
      </c>
      <c r="M16" s="22">
        <f t="shared" si="3"/>
        <v>0.85194628086922997</v>
      </c>
      <c r="N16" s="23">
        <f t="shared" si="7"/>
        <v>-14689</v>
      </c>
      <c r="O16" s="22">
        <f t="shared" si="2"/>
        <v>-0.33825358080412699</v>
      </c>
      <c r="P16" s="53"/>
      <c r="Q16" s="53"/>
      <c r="R16" s="53"/>
    </row>
    <row r="17" spans="1:21" ht="14.25" customHeight="1">
      <c r="A17" s="25" t="s">
        <v>36</v>
      </c>
      <c r="B17" s="28">
        <v>1300</v>
      </c>
      <c r="C17" s="28">
        <v>470</v>
      </c>
      <c r="D17" s="28">
        <v>836</v>
      </c>
      <c r="E17" s="22">
        <f t="shared" si="8"/>
        <v>0.64307692307692299</v>
      </c>
      <c r="F17" s="17">
        <f t="shared" si="5"/>
        <v>366</v>
      </c>
      <c r="G17" s="18">
        <f t="shared" si="9"/>
        <v>0.77900000000000003</v>
      </c>
      <c r="H17" s="23">
        <f>D17</f>
        <v>836</v>
      </c>
      <c r="I17" s="73" t="s">
        <v>37</v>
      </c>
      <c r="J17" s="56">
        <v>7350</v>
      </c>
      <c r="K17" s="58">
        <v>4728</v>
      </c>
      <c r="L17" s="58">
        <v>3813</v>
      </c>
      <c r="M17" s="22">
        <f t="shared" si="3"/>
        <v>0.51877551020408197</v>
      </c>
      <c r="N17" s="23">
        <f t="shared" si="7"/>
        <v>-915</v>
      </c>
      <c r="O17" s="22">
        <f t="shared" si="2"/>
        <v>-0.19352791878172601</v>
      </c>
      <c r="P17" s="53"/>
      <c r="Q17" s="53"/>
      <c r="R17" s="53"/>
    </row>
    <row r="18" spans="1:21" ht="15" customHeight="1">
      <c r="A18" s="25" t="s">
        <v>38</v>
      </c>
      <c r="B18" s="28">
        <v>500</v>
      </c>
      <c r="C18" s="27">
        <v>224</v>
      </c>
      <c r="D18" s="27">
        <v>215</v>
      </c>
      <c r="E18" s="22">
        <f t="shared" si="8"/>
        <v>0.43</v>
      </c>
      <c r="F18" s="17">
        <f t="shared" si="5"/>
        <v>-9</v>
      </c>
      <c r="G18" s="18">
        <f t="shared" si="9"/>
        <v>-0.04</v>
      </c>
      <c r="H18" s="23">
        <f t="shared" ref="H18:H24" si="10">D18</f>
        <v>215</v>
      </c>
      <c r="I18" s="73" t="s">
        <v>39</v>
      </c>
      <c r="J18" s="56">
        <v>6480</v>
      </c>
      <c r="K18" s="58">
        <v>4441</v>
      </c>
      <c r="L18" s="58">
        <v>11266</v>
      </c>
      <c r="M18" s="22">
        <f t="shared" si="3"/>
        <v>1.73858024691358</v>
      </c>
      <c r="N18" s="23">
        <f t="shared" si="7"/>
        <v>6825</v>
      </c>
      <c r="O18" s="22">
        <f t="shared" si="2"/>
        <v>1.5368160324251301</v>
      </c>
      <c r="P18" s="53"/>
      <c r="Q18" s="53"/>
      <c r="R18" s="53"/>
    </row>
    <row r="19" spans="1:21" ht="15" customHeight="1">
      <c r="A19" s="25" t="s">
        <v>40</v>
      </c>
      <c r="B19" s="28">
        <v>550</v>
      </c>
      <c r="C19" s="27">
        <v>282</v>
      </c>
      <c r="D19" s="27">
        <v>360</v>
      </c>
      <c r="E19" s="22">
        <f t="shared" si="8"/>
        <v>0.65454545454545499</v>
      </c>
      <c r="F19" s="17">
        <f t="shared" si="5"/>
        <v>78</v>
      </c>
      <c r="G19" s="18">
        <f t="shared" si="9"/>
        <v>0.27700000000000002</v>
      </c>
      <c r="H19" s="23">
        <f t="shared" si="10"/>
        <v>360</v>
      </c>
      <c r="I19" s="73" t="s">
        <v>41</v>
      </c>
      <c r="J19" s="56">
        <v>103042</v>
      </c>
      <c r="K19" s="58">
        <v>78761</v>
      </c>
      <c r="L19" s="58">
        <v>80027</v>
      </c>
      <c r="M19" s="22">
        <f t="shared" si="3"/>
        <v>0.77664447506841905</v>
      </c>
      <c r="N19" s="23">
        <f t="shared" si="7"/>
        <v>1266</v>
      </c>
      <c r="O19" s="22">
        <f t="shared" si="2"/>
        <v>1.6073945226698499E-2</v>
      </c>
      <c r="P19" s="53"/>
      <c r="Q19" s="53"/>
      <c r="R19" s="53"/>
    </row>
    <row r="20" spans="1:21" ht="15" customHeight="1">
      <c r="A20" s="25" t="s">
        <v>42</v>
      </c>
      <c r="B20" s="28">
        <v>320</v>
      </c>
      <c r="C20" s="27">
        <v>115</v>
      </c>
      <c r="D20" s="27">
        <v>116</v>
      </c>
      <c r="E20" s="22">
        <f t="shared" si="8"/>
        <v>0.36249999999999999</v>
      </c>
      <c r="F20" s="17">
        <f t="shared" si="5"/>
        <v>1</v>
      </c>
      <c r="G20" s="18">
        <f t="shared" si="9"/>
        <v>8.9999999999999993E-3</v>
      </c>
      <c r="H20" s="23">
        <f t="shared" si="10"/>
        <v>116</v>
      </c>
      <c r="I20" s="73" t="s">
        <v>43</v>
      </c>
      <c r="J20" s="56">
        <v>6436</v>
      </c>
      <c r="K20" s="58">
        <v>6804</v>
      </c>
      <c r="L20" s="58">
        <v>5134</v>
      </c>
      <c r="M20" s="22">
        <f t="shared" si="3"/>
        <v>0.79770043505282795</v>
      </c>
      <c r="N20" s="23">
        <f t="shared" si="7"/>
        <v>-1670</v>
      </c>
      <c r="O20" s="22">
        <f t="shared" si="2"/>
        <v>-0.245443856554968</v>
      </c>
      <c r="P20" s="53"/>
      <c r="Q20" s="53"/>
      <c r="R20" s="53"/>
    </row>
    <row r="21" spans="1:21" ht="15" customHeight="1">
      <c r="A21" s="25" t="s">
        <v>44</v>
      </c>
      <c r="B21" s="28">
        <v>300</v>
      </c>
      <c r="C21" s="28">
        <v>134</v>
      </c>
      <c r="D21" s="28">
        <v>403</v>
      </c>
      <c r="E21" s="22">
        <f t="shared" si="8"/>
        <v>1.3433333333333299</v>
      </c>
      <c r="F21" s="17">
        <f t="shared" si="5"/>
        <v>269</v>
      </c>
      <c r="G21" s="18">
        <f t="shared" si="9"/>
        <v>2.0070000000000001</v>
      </c>
      <c r="H21" s="23">
        <f t="shared" si="10"/>
        <v>403</v>
      </c>
      <c r="I21" s="25" t="s">
        <v>45</v>
      </c>
      <c r="J21" s="56">
        <v>285</v>
      </c>
      <c r="K21" s="58">
        <v>270</v>
      </c>
      <c r="L21" s="58">
        <v>3032</v>
      </c>
      <c r="M21" s="22">
        <f t="shared" si="3"/>
        <v>10.6385964912281</v>
      </c>
      <c r="N21" s="23">
        <f t="shared" si="7"/>
        <v>2762</v>
      </c>
      <c r="O21" s="22">
        <f t="shared" si="2"/>
        <v>10.229629629629599</v>
      </c>
      <c r="P21" s="53"/>
      <c r="Q21" s="53"/>
      <c r="R21" s="53"/>
    </row>
    <row r="22" spans="1:21" ht="15" customHeight="1">
      <c r="A22" s="25" t="s">
        <v>46</v>
      </c>
      <c r="B22" s="28">
        <v>750</v>
      </c>
      <c r="C22" s="27">
        <v>507</v>
      </c>
      <c r="D22" s="27">
        <v>494</v>
      </c>
      <c r="E22" s="22">
        <f t="shared" si="8"/>
        <v>0.65866666666666696</v>
      </c>
      <c r="F22" s="17">
        <f t="shared" si="5"/>
        <v>-13</v>
      </c>
      <c r="G22" s="18">
        <f t="shared" si="9"/>
        <v>-2.5999999999999999E-2</v>
      </c>
      <c r="H22" s="23">
        <f t="shared" si="10"/>
        <v>494</v>
      </c>
      <c r="I22" s="25" t="s">
        <v>47</v>
      </c>
      <c r="J22" s="56">
        <v>1060</v>
      </c>
      <c r="K22" s="58">
        <v>894</v>
      </c>
      <c r="L22" s="58">
        <v>1190</v>
      </c>
      <c r="M22" s="22">
        <f t="shared" si="3"/>
        <v>1.1226415094339599</v>
      </c>
      <c r="N22" s="23">
        <f t="shared" si="7"/>
        <v>296</v>
      </c>
      <c r="O22" s="22">
        <f t="shared" si="2"/>
        <v>0.33109619686800901</v>
      </c>
      <c r="P22" s="53"/>
      <c r="Q22" s="53"/>
      <c r="R22" s="53"/>
    </row>
    <row r="23" spans="1:21" ht="15" customHeight="1">
      <c r="A23" s="25" t="s">
        <v>48</v>
      </c>
      <c r="B23" s="28">
        <v>600</v>
      </c>
      <c r="C23" s="27">
        <v>473</v>
      </c>
      <c r="D23" s="27">
        <v>80</v>
      </c>
      <c r="E23" s="22">
        <f t="shared" si="8"/>
        <v>0.133333333333333</v>
      </c>
      <c r="F23" s="17">
        <f t="shared" si="5"/>
        <v>-393</v>
      </c>
      <c r="G23" s="18">
        <f t="shared" si="9"/>
        <v>-0.83099999999999996</v>
      </c>
      <c r="H23" s="23">
        <f t="shared" si="10"/>
        <v>80</v>
      </c>
      <c r="I23" s="25" t="s">
        <v>49</v>
      </c>
      <c r="J23" s="56">
        <v>75</v>
      </c>
      <c r="K23" s="59">
        <v>61</v>
      </c>
      <c r="L23" s="59">
        <v>22</v>
      </c>
      <c r="M23" s="22">
        <f t="shared" si="3"/>
        <v>0.293333333333333</v>
      </c>
      <c r="N23" s="23">
        <f t="shared" si="7"/>
        <v>-39</v>
      </c>
      <c r="O23" s="22">
        <f t="shared" si="2"/>
        <v>-0.63934426229508201</v>
      </c>
      <c r="P23" s="53"/>
      <c r="Q23" s="53"/>
      <c r="R23" s="53"/>
    </row>
    <row r="24" spans="1:21" ht="15" customHeight="1">
      <c r="A24" s="25" t="s">
        <v>50</v>
      </c>
      <c r="B24" s="28">
        <v>900</v>
      </c>
      <c r="C24" s="28">
        <v>597</v>
      </c>
      <c r="D24" s="28">
        <v>649</v>
      </c>
      <c r="E24" s="22">
        <f t="shared" si="8"/>
        <v>0.72111111111111104</v>
      </c>
      <c r="F24" s="17">
        <f t="shared" si="5"/>
        <v>52</v>
      </c>
      <c r="G24" s="18">
        <f t="shared" si="9"/>
        <v>8.6999999999999994E-2</v>
      </c>
      <c r="H24" s="23">
        <f t="shared" si="10"/>
        <v>649</v>
      </c>
      <c r="I24" s="25" t="s">
        <v>51</v>
      </c>
      <c r="J24" s="56">
        <v>0</v>
      </c>
      <c r="K24" s="59">
        <v>0</v>
      </c>
      <c r="L24" s="59"/>
      <c r="M24" s="22" t="str">
        <f t="shared" si="3"/>
        <v/>
      </c>
      <c r="N24" s="23">
        <f t="shared" si="7"/>
        <v>0</v>
      </c>
      <c r="O24" s="22" t="str">
        <f t="shared" si="2"/>
        <v/>
      </c>
      <c r="P24" s="53"/>
      <c r="Q24" s="53"/>
      <c r="R24" s="53"/>
    </row>
    <row r="25" spans="1:21" ht="15" customHeight="1">
      <c r="A25" s="25" t="s">
        <v>52</v>
      </c>
      <c r="B25" s="29"/>
      <c r="C25" s="28"/>
      <c r="D25" s="28"/>
      <c r="E25" s="22" t="str">
        <f t="shared" si="8"/>
        <v/>
      </c>
      <c r="F25" s="17">
        <f t="shared" si="5"/>
        <v>0</v>
      </c>
      <c r="G25" s="18" t="str">
        <f t="shared" si="9"/>
        <v/>
      </c>
      <c r="H25" s="23">
        <f t="shared" ref="H25:H39" si="11">D25</f>
        <v>0</v>
      </c>
      <c r="I25" s="25" t="s">
        <v>53</v>
      </c>
      <c r="J25" s="56">
        <v>1251</v>
      </c>
      <c r="K25" s="58">
        <v>927</v>
      </c>
      <c r="L25" s="58">
        <v>1639</v>
      </c>
      <c r="M25" s="22">
        <f t="shared" si="3"/>
        <v>1.3101518784971999</v>
      </c>
      <c r="N25" s="23">
        <f t="shared" si="7"/>
        <v>712</v>
      </c>
      <c r="O25" s="22">
        <f t="shared" si="2"/>
        <v>0.76806903991370001</v>
      </c>
      <c r="P25" s="53"/>
      <c r="Q25" s="53"/>
      <c r="R25" s="53"/>
    </row>
    <row r="26" spans="1:21" ht="15" customHeight="1">
      <c r="A26" s="30" t="s">
        <v>54</v>
      </c>
      <c r="B26" s="31"/>
      <c r="C26" s="21"/>
      <c r="D26" s="32"/>
      <c r="E26" s="22" t="str">
        <f t="shared" si="0"/>
        <v/>
      </c>
      <c r="F26" s="33"/>
      <c r="G26" s="22" t="str">
        <f>IF(D26=0,"",F26/D26)</f>
        <v/>
      </c>
      <c r="H26" s="34"/>
      <c r="I26" s="73" t="s">
        <v>55</v>
      </c>
      <c r="J26" s="57">
        <v>18484</v>
      </c>
      <c r="K26" s="58">
        <v>6896</v>
      </c>
      <c r="L26" s="58">
        <v>16278</v>
      </c>
      <c r="M26" s="22">
        <f t="shared" si="3"/>
        <v>0.88065353819519598</v>
      </c>
      <c r="N26" s="23">
        <f t="shared" si="7"/>
        <v>9382</v>
      </c>
      <c r="O26" s="22">
        <f t="shared" si="2"/>
        <v>1.36049883990719</v>
      </c>
      <c r="P26" s="53"/>
      <c r="Q26" s="53"/>
      <c r="R26" s="53"/>
    </row>
    <row r="27" spans="1:21" ht="15" customHeight="1">
      <c r="A27" s="25" t="s">
        <v>56</v>
      </c>
      <c r="B27" s="21"/>
      <c r="C27" s="21"/>
      <c r="D27" s="21"/>
      <c r="E27" s="22" t="str">
        <f t="shared" si="0"/>
        <v/>
      </c>
      <c r="F27" s="23">
        <f>D27-C27</f>
        <v>0</v>
      </c>
      <c r="G27" s="22" t="str">
        <f t="shared" ref="G27:G31" si="12">IF(C27=0,"",F27/C27)</f>
        <v/>
      </c>
      <c r="H27" s="23">
        <f>D27</f>
        <v>0</v>
      </c>
      <c r="I27" s="73" t="s">
        <v>57</v>
      </c>
      <c r="J27" s="56">
        <v>400</v>
      </c>
      <c r="K27" s="58">
        <v>274</v>
      </c>
      <c r="L27" s="58">
        <v>5125</v>
      </c>
      <c r="M27" s="22">
        <f t="shared" si="3"/>
        <v>12.8125</v>
      </c>
      <c r="N27" s="23">
        <f t="shared" si="7"/>
        <v>4851</v>
      </c>
      <c r="O27" s="22">
        <f t="shared" si="2"/>
        <v>17.704379562043801</v>
      </c>
      <c r="P27" s="53"/>
      <c r="Q27" s="53"/>
      <c r="R27" s="53"/>
    </row>
    <row r="28" spans="1:21" ht="15" customHeight="1">
      <c r="A28" s="25"/>
      <c r="B28" s="21"/>
      <c r="C28" s="21"/>
      <c r="D28" s="21"/>
      <c r="E28" s="22"/>
      <c r="F28" s="23"/>
      <c r="G28" s="22"/>
      <c r="H28" s="23"/>
      <c r="I28" s="25" t="s">
        <v>58</v>
      </c>
      <c r="J28" s="56">
        <v>1524</v>
      </c>
      <c r="K28" s="59">
        <v>1610</v>
      </c>
      <c r="L28" s="59">
        <v>1683</v>
      </c>
      <c r="M28" s="22">
        <f t="shared" si="3"/>
        <v>1.10433070866142</v>
      </c>
      <c r="N28" s="23">
        <f t="shared" si="7"/>
        <v>73</v>
      </c>
      <c r="O28" s="22">
        <f t="shared" si="2"/>
        <v>4.5341614906832299E-2</v>
      </c>
      <c r="P28" s="53"/>
      <c r="Q28" s="53"/>
      <c r="R28" s="53"/>
    </row>
    <row r="29" spans="1:21" ht="15" customHeight="1">
      <c r="A29" s="25"/>
      <c r="B29" s="21"/>
      <c r="C29" s="21"/>
      <c r="D29" s="21"/>
      <c r="E29" s="22"/>
      <c r="F29" s="23"/>
      <c r="G29" s="22"/>
      <c r="H29" s="23"/>
      <c r="I29" s="25" t="s">
        <v>59</v>
      </c>
      <c r="J29" s="60">
        <v>12000</v>
      </c>
      <c r="K29" s="58"/>
      <c r="L29" s="61"/>
      <c r="M29" s="22">
        <f t="shared" si="3"/>
        <v>0</v>
      </c>
      <c r="N29" s="23">
        <f t="shared" si="7"/>
        <v>0</v>
      </c>
      <c r="O29" s="22" t="str">
        <f t="shared" si="2"/>
        <v/>
      </c>
      <c r="P29" s="53"/>
      <c r="Q29" s="53"/>
      <c r="R29" s="53"/>
    </row>
    <row r="30" spans="1:21" ht="15" customHeight="1">
      <c r="A30" s="24" t="s">
        <v>60</v>
      </c>
      <c r="B30" s="21">
        <f>SUM(B31:B37)</f>
        <v>18000</v>
      </c>
      <c r="C30" s="21">
        <f>SUM(C31:C37)</f>
        <v>13073</v>
      </c>
      <c r="D30" s="21">
        <f>SUM(D31:D37)</f>
        <v>10600</v>
      </c>
      <c r="E30" s="22">
        <f t="shared" si="0"/>
        <v>0.58888888888888902</v>
      </c>
      <c r="F30" s="23">
        <f>SUM(F31:F37)</f>
        <v>-2473</v>
      </c>
      <c r="G30" s="22">
        <f t="shared" si="12"/>
        <v>-0.18916851526046</v>
      </c>
      <c r="H30" s="23">
        <f>SUM(H31:H37)</f>
        <v>10600</v>
      </c>
      <c r="I30" s="25" t="s">
        <v>61</v>
      </c>
      <c r="J30" s="56">
        <v>15372</v>
      </c>
      <c r="K30" s="59">
        <v>11050</v>
      </c>
      <c r="L30" s="58">
        <v>13039</v>
      </c>
      <c r="M30" s="22">
        <f t="shared" si="3"/>
        <v>0.84823054905022099</v>
      </c>
      <c r="N30" s="23">
        <f t="shared" si="7"/>
        <v>1989</v>
      </c>
      <c r="O30" s="22">
        <f t="shared" si="2"/>
        <v>0.18</v>
      </c>
      <c r="P30" s="53"/>
      <c r="Q30" s="53"/>
      <c r="R30" s="53"/>
      <c r="U30" s="40"/>
    </row>
    <row r="31" spans="1:21" ht="15" customHeight="1">
      <c r="A31" s="35" t="s">
        <v>62</v>
      </c>
      <c r="B31" s="29">
        <v>1900</v>
      </c>
      <c r="C31" s="27">
        <v>1046</v>
      </c>
      <c r="D31" s="27">
        <v>2246</v>
      </c>
      <c r="E31" s="22">
        <f t="shared" si="0"/>
        <v>1.1821052631578901</v>
      </c>
      <c r="F31" s="23">
        <f>D31-C31</f>
        <v>1200</v>
      </c>
      <c r="G31" s="22">
        <f t="shared" si="12"/>
        <v>1.1472275334608</v>
      </c>
      <c r="H31" s="23">
        <f>D31</f>
        <v>2246</v>
      </c>
      <c r="I31" s="25" t="s">
        <v>63</v>
      </c>
      <c r="J31" s="60">
        <v>120</v>
      </c>
      <c r="K31" s="58">
        <v>78</v>
      </c>
      <c r="L31" s="61">
        <v>76</v>
      </c>
      <c r="M31" s="22">
        <f t="shared" si="3"/>
        <v>0.63333333333333297</v>
      </c>
      <c r="N31" s="23">
        <f t="shared" si="7"/>
        <v>-2</v>
      </c>
      <c r="O31" s="22">
        <f t="shared" si="2"/>
        <v>-2.5641025641025599E-2</v>
      </c>
      <c r="P31" s="53"/>
      <c r="Q31" s="53"/>
      <c r="R31" s="53"/>
      <c r="U31" s="40"/>
    </row>
    <row r="32" spans="1:21" ht="15" customHeight="1">
      <c r="A32" s="35" t="s">
        <v>64</v>
      </c>
      <c r="B32" s="29">
        <v>1100</v>
      </c>
      <c r="C32" s="27">
        <v>779</v>
      </c>
      <c r="D32" s="27">
        <v>1060</v>
      </c>
      <c r="E32" s="22">
        <f t="shared" si="0"/>
        <v>0.96363636363636396</v>
      </c>
      <c r="F32" s="23">
        <f t="shared" ref="F32:F39" si="13">D32-C32</f>
        <v>281</v>
      </c>
      <c r="G32" s="22">
        <f t="shared" ref="G32:G39" si="14">IF(C32=0,"",F32/C32)</f>
        <v>0.360718870346598</v>
      </c>
      <c r="H32" s="23">
        <f>D32</f>
        <v>1060</v>
      </c>
      <c r="I32" s="25" t="s">
        <v>65</v>
      </c>
      <c r="J32" s="60">
        <v>4853</v>
      </c>
      <c r="K32" s="61">
        <v>3477</v>
      </c>
      <c r="L32" s="61">
        <v>2514</v>
      </c>
      <c r="M32" s="22">
        <f t="shared" si="3"/>
        <v>0.51803008448382404</v>
      </c>
      <c r="N32" s="23">
        <f t="shared" si="7"/>
        <v>-963</v>
      </c>
      <c r="O32" s="22">
        <f t="shared" si="2"/>
        <v>-0.27696289905090599</v>
      </c>
      <c r="P32" s="53"/>
      <c r="Q32" s="53"/>
      <c r="R32" s="53"/>
    </row>
    <row r="33" spans="1:18" ht="15" customHeight="1">
      <c r="A33" s="35" t="s">
        <v>66</v>
      </c>
      <c r="B33" s="29">
        <v>3900</v>
      </c>
      <c r="C33" s="27">
        <v>2419</v>
      </c>
      <c r="D33" s="27">
        <v>3566</v>
      </c>
      <c r="E33" s="22">
        <f t="shared" si="0"/>
        <v>0.91435897435897395</v>
      </c>
      <c r="F33" s="23">
        <f t="shared" si="13"/>
        <v>1147</v>
      </c>
      <c r="G33" s="22">
        <f t="shared" si="14"/>
        <v>0.47416287722199302</v>
      </c>
      <c r="H33" s="23">
        <f t="shared" si="11"/>
        <v>3566</v>
      </c>
      <c r="I33" s="31"/>
      <c r="J33" s="60"/>
      <c r="K33" s="61"/>
      <c r="L33" s="61"/>
      <c r="M33" s="22"/>
      <c r="N33" s="23">
        <f t="shared" si="7"/>
        <v>0</v>
      </c>
      <c r="O33" s="22" t="str">
        <f t="shared" si="2"/>
        <v/>
      </c>
      <c r="P33" s="53"/>
      <c r="Q33" s="53"/>
      <c r="R33" s="53"/>
    </row>
    <row r="34" spans="1:18" ht="15" customHeight="1">
      <c r="A34" s="25" t="s">
        <v>67</v>
      </c>
      <c r="B34" s="29"/>
      <c r="C34" s="27"/>
      <c r="D34" s="27"/>
      <c r="E34" s="22" t="str">
        <f t="shared" si="0"/>
        <v/>
      </c>
      <c r="F34" s="23">
        <f t="shared" si="13"/>
        <v>0</v>
      </c>
      <c r="G34" s="22" t="str">
        <f t="shared" si="14"/>
        <v/>
      </c>
      <c r="H34" s="23">
        <f t="shared" si="11"/>
        <v>0</v>
      </c>
      <c r="I34" s="31"/>
      <c r="J34" s="60"/>
      <c r="K34" s="62"/>
      <c r="L34" s="62"/>
      <c r="M34" s="22"/>
      <c r="N34" s="23">
        <f t="shared" si="7"/>
        <v>0</v>
      </c>
      <c r="O34" s="22" t="str">
        <f t="shared" si="2"/>
        <v/>
      </c>
      <c r="P34" s="53"/>
      <c r="Q34" s="53"/>
      <c r="R34" s="53"/>
    </row>
    <row r="35" spans="1:18" ht="15" customHeight="1">
      <c r="A35" s="25" t="s">
        <v>68</v>
      </c>
      <c r="B35" s="29">
        <v>11100</v>
      </c>
      <c r="C35" s="27">
        <v>8822</v>
      </c>
      <c r="D35" s="27">
        <v>3708</v>
      </c>
      <c r="E35" s="22">
        <f t="shared" si="0"/>
        <v>0.33405405405405397</v>
      </c>
      <c r="F35" s="23">
        <f t="shared" si="13"/>
        <v>-5114</v>
      </c>
      <c r="G35" s="22">
        <f t="shared" si="14"/>
        <v>-0.57968714577193403</v>
      </c>
      <c r="H35" s="23">
        <f t="shared" si="11"/>
        <v>3708</v>
      </c>
      <c r="I35" s="31"/>
      <c r="J35" s="60"/>
      <c r="K35" s="63"/>
      <c r="L35" s="63"/>
      <c r="M35" s="22"/>
      <c r="N35" s="23">
        <f t="shared" si="7"/>
        <v>0</v>
      </c>
      <c r="O35" s="22" t="str">
        <f t="shared" si="2"/>
        <v/>
      </c>
      <c r="P35" s="53"/>
      <c r="Q35" s="53"/>
      <c r="R35" s="53"/>
    </row>
    <row r="36" spans="1:18" ht="15" customHeight="1">
      <c r="A36" s="25" t="s">
        <v>69</v>
      </c>
      <c r="B36" s="21"/>
      <c r="C36" s="36"/>
      <c r="D36" s="36"/>
      <c r="E36" s="22" t="str">
        <f t="shared" si="0"/>
        <v/>
      </c>
      <c r="F36" s="23">
        <f t="shared" si="13"/>
        <v>0</v>
      </c>
      <c r="G36" s="22" t="str">
        <f t="shared" si="14"/>
        <v/>
      </c>
      <c r="H36" s="23">
        <f t="shared" si="11"/>
        <v>0</v>
      </c>
      <c r="J36" s="64"/>
      <c r="K36" s="29"/>
      <c r="L36" s="29"/>
      <c r="M36" s="65" t="str">
        <f>IF(J36=0,"",L36/J36)</f>
        <v/>
      </c>
      <c r="N36" s="23">
        <f t="shared" si="7"/>
        <v>0</v>
      </c>
      <c r="O36" s="22" t="str">
        <f t="shared" si="2"/>
        <v/>
      </c>
      <c r="P36" s="53"/>
      <c r="Q36" s="53"/>
      <c r="R36" s="53"/>
    </row>
    <row r="37" spans="1:18" ht="15" customHeight="1">
      <c r="A37" s="25" t="s">
        <v>70</v>
      </c>
      <c r="B37" s="21"/>
      <c r="C37" s="36">
        <v>7</v>
      </c>
      <c r="D37" s="36">
        <v>20</v>
      </c>
      <c r="E37" s="22" t="str">
        <f t="shared" si="0"/>
        <v/>
      </c>
      <c r="F37" s="23">
        <f t="shared" si="13"/>
        <v>13</v>
      </c>
      <c r="G37" s="22">
        <f t="shared" si="14"/>
        <v>1.8571428571428601</v>
      </c>
      <c r="H37" s="23">
        <f t="shared" si="11"/>
        <v>20</v>
      </c>
      <c r="J37" s="64"/>
      <c r="L37" s="29"/>
      <c r="M37" s="65" t="str">
        <f t="shared" si="3"/>
        <v/>
      </c>
      <c r="N37" s="23">
        <f t="shared" si="7"/>
        <v>0</v>
      </c>
      <c r="O37" s="22" t="str">
        <f t="shared" si="2"/>
        <v/>
      </c>
      <c r="P37" s="53"/>
      <c r="Q37" s="53"/>
      <c r="R37" s="53"/>
    </row>
    <row r="38" spans="1:18" ht="15" customHeight="1">
      <c r="A38" s="24" t="s">
        <v>71</v>
      </c>
      <c r="B38" s="21">
        <v>14361</v>
      </c>
      <c r="C38" s="37">
        <v>3480</v>
      </c>
      <c r="D38" s="37">
        <v>3860</v>
      </c>
      <c r="E38" s="22">
        <f t="shared" si="0"/>
        <v>0.26878351089757002</v>
      </c>
      <c r="F38" s="23">
        <f t="shared" si="13"/>
        <v>380</v>
      </c>
      <c r="G38" s="22">
        <f t="shared" si="14"/>
        <v>0.109195402298851</v>
      </c>
      <c r="H38" s="23">
        <f t="shared" si="11"/>
        <v>3860</v>
      </c>
      <c r="I38" s="24" t="s">
        <v>72</v>
      </c>
      <c r="J38" s="63">
        <v>19311</v>
      </c>
      <c r="K38" s="29">
        <v>20398</v>
      </c>
      <c r="L38" s="63">
        <v>39752</v>
      </c>
      <c r="M38" s="22">
        <f t="shared" si="3"/>
        <v>2.0585158717829199</v>
      </c>
      <c r="N38" s="23">
        <f t="shared" si="7"/>
        <v>19354</v>
      </c>
      <c r="O38" s="22">
        <f t="shared" si="2"/>
        <v>0.94881851161878605</v>
      </c>
      <c r="P38" s="53"/>
      <c r="Q38" s="53"/>
      <c r="R38" s="53"/>
    </row>
    <row r="39" spans="1:18" ht="15" customHeight="1">
      <c r="A39" s="24" t="s">
        <v>73</v>
      </c>
      <c r="B39" s="21">
        <v>25</v>
      </c>
      <c r="C39" s="37"/>
      <c r="D39" s="37">
        <v>19</v>
      </c>
      <c r="E39" s="22">
        <f t="shared" si="0"/>
        <v>0.76</v>
      </c>
      <c r="F39" s="23">
        <f t="shared" si="13"/>
        <v>19</v>
      </c>
      <c r="G39" s="22" t="str">
        <f t="shared" si="14"/>
        <v/>
      </c>
      <c r="H39" s="23">
        <f t="shared" si="11"/>
        <v>19</v>
      </c>
      <c r="I39" s="24" t="s">
        <v>74</v>
      </c>
      <c r="J39" s="63">
        <v>51</v>
      </c>
      <c r="K39" s="29"/>
      <c r="L39" s="63">
        <v>4</v>
      </c>
      <c r="M39" s="22">
        <f t="shared" si="3"/>
        <v>7.8431372549019607E-2</v>
      </c>
      <c r="N39" s="23">
        <f t="shared" si="7"/>
        <v>4</v>
      </c>
      <c r="O39" s="22" t="str">
        <f t="shared" si="2"/>
        <v/>
      </c>
      <c r="P39" s="53"/>
      <c r="Q39" s="53"/>
      <c r="R39" s="53"/>
    </row>
    <row r="40" spans="1:18">
      <c r="M40" s="76"/>
      <c r="N40" s="77"/>
      <c r="O40" s="77"/>
      <c r="P40" s="66"/>
      <c r="Q40" s="66"/>
      <c r="R40" s="66"/>
    </row>
    <row r="41" spans="1:18">
      <c r="E41" s="38"/>
      <c r="F41" s="39"/>
      <c r="G41" s="38"/>
      <c r="H41" s="38"/>
      <c r="M41" s="38"/>
      <c r="N41" s="39"/>
      <c r="O41" s="38"/>
      <c r="P41" s="67"/>
      <c r="Q41" s="67"/>
      <c r="R41" s="67"/>
    </row>
    <row r="42" spans="1:18">
      <c r="B42" s="40"/>
      <c r="C42" s="40"/>
      <c r="D42" s="41">
        <v>7505</v>
      </c>
      <c r="E42" s="42"/>
      <c r="F42" s="43"/>
      <c r="G42" s="42"/>
      <c r="H42" s="38"/>
      <c r="I42" s="68" t="s">
        <v>75</v>
      </c>
      <c r="K42" s="1">
        <f>K12+K13+K14+K15+K16+K17+K18+K19+K20+K26+K27</f>
        <v>285957</v>
      </c>
      <c r="L42" s="1">
        <f>L12+L13+L14+L15+L16+L17+L18+L19+L20+L26+L27</f>
        <v>303682</v>
      </c>
      <c r="M42" s="4">
        <f>(L42-K42)/K42</f>
        <v>6.19848438751281E-2</v>
      </c>
    </row>
    <row r="43" spans="1:18">
      <c r="D43" s="41">
        <v>1864</v>
      </c>
      <c r="E43" s="38"/>
      <c r="F43" s="39"/>
      <c r="G43" s="38"/>
      <c r="H43" s="38"/>
      <c r="I43" s="68" t="s">
        <v>76</v>
      </c>
      <c r="K43" s="69">
        <f>K42/K7</f>
        <v>0.69896654722155704</v>
      </c>
      <c r="L43" s="69">
        <f>L42/L7</f>
        <v>0.74122655002904503</v>
      </c>
    </row>
    <row r="44" spans="1:18">
      <c r="D44" s="41"/>
      <c r="E44" s="38"/>
      <c r="F44" s="39"/>
      <c r="G44" s="38"/>
      <c r="H44" s="38"/>
    </row>
    <row r="45" spans="1:18">
      <c r="B45" s="40"/>
      <c r="C45" s="40"/>
      <c r="D45" s="41"/>
      <c r="E45" s="42"/>
      <c r="F45" s="43"/>
      <c r="G45" s="42"/>
      <c r="H45" s="38"/>
    </row>
    <row r="46" spans="1:18">
      <c r="D46" s="41"/>
      <c r="E46" s="38"/>
      <c r="F46" s="39"/>
      <c r="G46" s="38"/>
      <c r="H46" s="38"/>
      <c r="L46" s="1">
        <f>SUBTOTAL(9,L12:L27)</f>
        <v>309565</v>
      </c>
    </row>
    <row r="47" spans="1:18">
      <c r="D47" s="41">
        <v>5641</v>
      </c>
      <c r="E47" s="38"/>
      <c r="F47" s="39"/>
      <c r="G47" s="38"/>
      <c r="H47" s="38"/>
    </row>
    <row r="48" spans="1:18">
      <c r="D48" s="41"/>
      <c r="E48" s="38"/>
      <c r="F48" s="39"/>
      <c r="G48" s="38"/>
      <c r="H48" s="38"/>
    </row>
    <row r="49" spans="4:8">
      <c r="D49" s="41">
        <v>987</v>
      </c>
      <c r="E49" s="38"/>
      <c r="F49" s="39"/>
      <c r="G49" s="38"/>
      <c r="H49" s="38"/>
    </row>
    <row r="50" spans="4:8">
      <c r="D50" s="41">
        <v>4.7152989999999999</v>
      </c>
      <c r="E50" s="38"/>
      <c r="F50" s="39"/>
      <c r="G50" s="38"/>
      <c r="H50" s="38"/>
    </row>
    <row r="51" spans="4:8">
      <c r="E51" s="38"/>
      <c r="F51" s="39"/>
      <c r="G51" s="38"/>
      <c r="H51" s="38"/>
    </row>
  </sheetData>
  <protectedRanges>
    <protectedRange sqref="H31:H35 H37:H38 H27:H29 H9:H25 H39" name="区域1" securityDescriptor=""/>
    <protectedRange sqref="C27:C29" name="区域1_4_1" securityDescriptor=""/>
    <protectedRange sqref="L30" name="区域1_2_1" securityDescriptor=""/>
    <protectedRange sqref="B13" name="区域1_1_1_1" securityDescriptor=""/>
    <protectedRange sqref="B38 B39" name="区域2_4_1" securityDescriptor=""/>
    <protectedRange sqref="B10 B12" name="区域1_1_1_2" securityDescriptor=""/>
    <protectedRange sqref="B9" name="区域1_5_1_1" securityDescriptor=""/>
    <protectedRange sqref="B11" name="区域1_2_3_1" securityDescriptor=""/>
    <protectedRange sqref="B14" name="区域1_2_5_1" securityDescriptor=""/>
    <protectedRange sqref="B15" name="区域1_2_5_1_1" securityDescriptor=""/>
    <protectedRange sqref="B17" name="区域1_2_6" securityDescriptor=""/>
    <protectedRange sqref="B18:B19" name="区域1_2_6_1" securityDescriptor=""/>
    <protectedRange sqref="B20:B21" name="区域1_2_6_2" securityDescriptor=""/>
    <protectedRange sqref="B22:B23" name="区域1_2_6_3" securityDescriptor=""/>
    <protectedRange sqref="B24" name="区域1_2_6_4" securityDescriptor=""/>
    <protectedRange sqref="L28" name="区域1_2_2" securityDescriptor=""/>
    <protectedRange sqref="D14" name="区域1_18_2_1" securityDescriptor=""/>
    <protectedRange sqref="D13" name="区域1_10_1" securityDescriptor=""/>
    <protectedRange sqref="D17 D21 D24:D25" name="区域1_2_11" securityDescriptor=""/>
    <protectedRange sqref="L23:L24" name="区域1_2_15_1" securityDescriptor=""/>
    <protectedRange sqref="D12" name="区域1_17_2_1_1" securityDescriptor=""/>
    <protectedRange sqref="D9" name="区域1_2" securityDescriptor=""/>
    <protectedRange sqref="D11" name="区域1_2_3" securityDescriptor=""/>
    <protectedRange sqref="D15" name="区域1_2_5" securityDescriptor=""/>
    <protectedRange sqref="D18:D20" name="区域1_2_8" securityDescriptor=""/>
    <protectedRange sqref="D22" name="区域1_2_9" securityDescriptor=""/>
    <protectedRange sqref="D23" name="区域1_2_10" securityDescriptor=""/>
    <protectedRange sqref="D31:D35" name="区域1_2_7" securityDescriptor=""/>
    <protectedRange sqref="L8:L22" name="区域1_2_13" securityDescriptor=""/>
    <protectedRange sqref="L25:L27" name="区域1_2_20" securityDescriptor=""/>
    <protectedRange sqref="C10" name="区域1_18_2_1_2" securityDescriptor=""/>
    <protectedRange sqref="C12" name="区域1_17_2_1_1_2" securityDescriptor=""/>
    <protectedRange sqref="C13" name="区域1_10_1_1" securityDescriptor=""/>
    <protectedRange sqref="C16 C25" name="区域1_2_11_1" securityDescriptor=""/>
    <protectedRange sqref="C11" name="区域1_2_3_3" securityDescriptor=""/>
    <protectedRange sqref="C14:C15" name="区域1_2_5_3" securityDescriptor=""/>
    <protectedRange sqref="C21" name="区域1_2_9_1" securityDescriptor=""/>
    <protectedRange sqref="C24" name="区域1_2_12_1" securityDescriptor=""/>
    <protectedRange sqref="K28" name="区域1_2_2_1" securityDescriptor=""/>
    <protectedRange sqref="K8:K22" name="区域1_2_13_1" securityDescriptor=""/>
    <protectedRange sqref="H36" name="区域1_1" securityDescriptor=""/>
    <protectedRange sqref="C9" name="区域1_2_4" securityDescriptor=""/>
    <protectedRange sqref="C17 C21 C24" name="区域1_2_11_2" securityDescriptor=""/>
    <protectedRange sqref="C18:C20" name="区域1_2_8_1" securityDescriptor=""/>
    <protectedRange sqref="C22" name="区域1_2_9_2" securityDescriptor=""/>
    <protectedRange sqref="C23" name="区域1_2_10_1" securityDescriptor=""/>
    <protectedRange sqref="C31:C35" name="区域1_2_7_1" securityDescriptor=""/>
    <protectedRange sqref="K30" name="区域1_2_1_1" securityDescriptor=""/>
    <protectedRange sqref="K28" name="区域1_2_2_2" securityDescriptor=""/>
    <protectedRange sqref="K23:K24" name="区域1_2_15_1_1" securityDescriptor=""/>
    <protectedRange sqref="K8:K22" name="区域1_2_13_2" securityDescriptor=""/>
    <protectedRange sqref="K25:K27" name="区域1_2_20_1" securityDescriptor=""/>
  </protectedRanges>
  <mergeCells count="13">
    <mergeCell ref="M40:O40"/>
    <mergeCell ref="A3:A4"/>
    <mergeCell ref="B3:B4"/>
    <mergeCell ref="C3:C4"/>
    <mergeCell ref="H3:H4"/>
    <mergeCell ref="I3:I4"/>
    <mergeCell ref="J3:J4"/>
    <mergeCell ref="K3:K4"/>
    <mergeCell ref="A1:O1"/>
    <mergeCell ref="D3:E3"/>
    <mergeCell ref="F3:G3"/>
    <mergeCell ref="L3:M3"/>
    <mergeCell ref="N3:O3"/>
  </mergeCells>
  <phoneticPr fontId="15" type="noConversion"/>
  <printOptions horizontalCentered="1" verticalCentered="1"/>
  <pageMargins left="0.15748031496063" right="0" top="0.27559055118110198" bottom="0.23622047244094499" header="0.15748031496063" footer="7.8740157480315001E-2"/>
  <pageSetup paperSize="9" scale="84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selection activeCell="N23" sqref="N23"/>
    </sheetView>
  </sheetViews>
  <sheetFormatPr defaultColWidth="9" defaultRowHeight="14.25"/>
  <cols>
    <col min="1" max="1" width="29.375" customWidth="1"/>
    <col min="14" max="14" width="16.125" customWidth="1"/>
  </cols>
  <sheetData>
    <row r="1" spans="1:14">
      <c r="A1" s="20" t="s">
        <v>14</v>
      </c>
      <c r="B1" s="21">
        <v>22975</v>
      </c>
    </row>
    <row r="2" spans="1:14">
      <c r="A2" s="24" t="s">
        <v>16</v>
      </c>
      <c r="B2" s="21">
        <v>21982</v>
      </c>
    </row>
    <row r="3" spans="1:14">
      <c r="A3" s="24"/>
      <c r="B3" s="21"/>
      <c r="D3" s="71">
        <f>D4+D8</f>
        <v>18915</v>
      </c>
    </row>
    <row r="4" spans="1:14">
      <c r="A4" s="24" t="s">
        <v>77</v>
      </c>
      <c r="B4" s="21">
        <v>8682</v>
      </c>
      <c r="D4" s="71">
        <f>SUM(D5:D7)</f>
        <v>10475</v>
      </c>
    </row>
    <row r="5" spans="1:14">
      <c r="A5" s="25" t="s">
        <v>20</v>
      </c>
      <c r="B5" s="27">
        <v>8166</v>
      </c>
      <c r="C5">
        <v>1793</v>
      </c>
      <c r="D5" s="71">
        <f>SUM(B5:C5)</f>
        <v>9959</v>
      </c>
    </row>
    <row r="6" spans="1:14">
      <c r="A6" s="25" t="s">
        <v>22</v>
      </c>
      <c r="B6" s="21"/>
      <c r="D6" s="71">
        <f t="shared" ref="D6:D26" si="0">SUM(B6:C6)</f>
        <v>0</v>
      </c>
    </row>
    <row r="7" spans="1:14">
      <c r="A7" s="25" t="s">
        <v>78</v>
      </c>
      <c r="B7" s="21">
        <v>516</v>
      </c>
      <c r="D7" s="71">
        <f t="shared" si="0"/>
        <v>516</v>
      </c>
    </row>
    <row r="8" spans="1:14">
      <c r="A8" s="24" t="s">
        <v>79</v>
      </c>
      <c r="B8" s="26">
        <v>7123</v>
      </c>
      <c r="D8" s="71">
        <f>SUM(D9:D25)</f>
        <v>8440</v>
      </c>
    </row>
    <row r="9" spans="1:14">
      <c r="A9" s="25" t="s">
        <v>80</v>
      </c>
      <c r="B9" s="27">
        <v>17</v>
      </c>
      <c r="D9" s="71">
        <f t="shared" si="0"/>
        <v>17</v>
      </c>
    </row>
    <row r="10" spans="1:14">
      <c r="A10" s="25" t="s">
        <v>81</v>
      </c>
      <c r="B10" s="21">
        <v>1351</v>
      </c>
      <c r="C10">
        <v>617</v>
      </c>
      <c r="D10" s="71">
        <f t="shared" si="0"/>
        <v>1968</v>
      </c>
    </row>
    <row r="11" spans="1:14">
      <c r="A11" s="25" t="s">
        <v>82</v>
      </c>
      <c r="B11" s="21"/>
      <c r="D11" s="71">
        <f t="shared" si="0"/>
        <v>0</v>
      </c>
    </row>
    <row r="12" spans="1:14">
      <c r="A12" s="25" t="s">
        <v>83</v>
      </c>
      <c r="B12" s="27">
        <v>1547</v>
      </c>
      <c r="C12">
        <v>230</v>
      </c>
      <c r="D12" s="71">
        <f t="shared" si="0"/>
        <v>1777</v>
      </c>
    </row>
    <row r="13" spans="1:14">
      <c r="A13" s="25" t="s">
        <v>84</v>
      </c>
      <c r="B13" s="27">
        <v>2549</v>
      </c>
      <c r="C13">
        <v>178</v>
      </c>
      <c r="D13" s="71">
        <f t="shared" si="0"/>
        <v>2727</v>
      </c>
    </row>
    <row r="14" spans="1:14">
      <c r="A14" s="25" t="s">
        <v>85</v>
      </c>
      <c r="B14" s="28"/>
      <c r="D14" s="71">
        <f t="shared" si="0"/>
        <v>0</v>
      </c>
      <c r="N14" s="72">
        <v>367194691.50999999</v>
      </c>
    </row>
    <row r="15" spans="1:14">
      <c r="A15" s="25" t="s">
        <v>86</v>
      </c>
      <c r="B15" s="27">
        <v>650</v>
      </c>
      <c r="C15">
        <v>109</v>
      </c>
      <c r="D15" s="71">
        <f t="shared" si="0"/>
        <v>759</v>
      </c>
      <c r="N15" s="72">
        <v>2462805.85</v>
      </c>
    </row>
    <row r="16" spans="1:14">
      <c r="A16" s="25" t="s">
        <v>87</v>
      </c>
      <c r="B16" s="27">
        <v>233</v>
      </c>
      <c r="C16">
        <v>34</v>
      </c>
      <c r="D16" s="71">
        <f t="shared" si="0"/>
        <v>267</v>
      </c>
      <c r="N16" s="72">
        <v>1389364.77</v>
      </c>
    </row>
    <row r="17" spans="1:14">
      <c r="A17" s="25" t="s">
        <v>88</v>
      </c>
      <c r="B17" s="27">
        <v>233</v>
      </c>
      <c r="C17">
        <v>41</v>
      </c>
      <c r="D17" s="71">
        <f t="shared" si="0"/>
        <v>274</v>
      </c>
      <c r="N17" s="72">
        <v>417487354.33999997</v>
      </c>
    </row>
    <row r="18" spans="1:14">
      <c r="A18" s="25" t="s">
        <v>89</v>
      </c>
      <c r="B18" s="28">
        <v>86</v>
      </c>
      <c r="C18">
        <v>72</v>
      </c>
      <c r="D18" s="71">
        <f t="shared" si="0"/>
        <v>158</v>
      </c>
      <c r="N18" s="5"/>
    </row>
    <row r="19" spans="1:14">
      <c r="A19" s="25" t="s">
        <v>90</v>
      </c>
      <c r="B19" s="27">
        <v>48</v>
      </c>
      <c r="C19">
        <v>10</v>
      </c>
      <c r="D19" s="71">
        <f t="shared" si="0"/>
        <v>58</v>
      </c>
      <c r="N19" s="5"/>
    </row>
    <row r="20" spans="1:14">
      <c r="A20" s="25" t="s">
        <v>91</v>
      </c>
      <c r="B20" s="27">
        <v>334</v>
      </c>
      <c r="C20">
        <v>17</v>
      </c>
      <c r="D20" s="71">
        <f t="shared" si="0"/>
        <v>351</v>
      </c>
    </row>
    <row r="21" spans="1:14">
      <c r="A21" s="25" t="s">
        <v>92</v>
      </c>
      <c r="B21" s="28"/>
      <c r="D21" s="71">
        <f t="shared" si="0"/>
        <v>0</v>
      </c>
    </row>
    <row r="22" spans="1:14">
      <c r="A22" s="25" t="s">
        <v>93</v>
      </c>
      <c r="B22" s="27">
        <v>75</v>
      </c>
      <c r="C22">
        <v>9</v>
      </c>
      <c r="D22" s="71">
        <f t="shared" si="0"/>
        <v>84</v>
      </c>
      <c r="N22">
        <f>SUM(N11:N21)</f>
        <v>788534216.47000003</v>
      </c>
    </row>
    <row r="23" spans="1:14">
      <c r="A23" s="25" t="s">
        <v>94</v>
      </c>
      <c r="B23" s="28"/>
      <c r="D23" s="71">
        <f t="shared" si="0"/>
        <v>0</v>
      </c>
      <c r="N23">
        <v>788534216.47000003</v>
      </c>
    </row>
    <row r="24" spans="1:14">
      <c r="A24" s="30" t="s">
        <v>95</v>
      </c>
      <c r="B24" s="32"/>
      <c r="D24" s="71">
        <f t="shared" si="0"/>
        <v>0</v>
      </c>
    </row>
    <row r="25" spans="1:14">
      <c r="A25" s="25" t="s">
        <v>96</v>
      </c>
      <c r="B25" s="21"/>
      <c r="D25" s="71">
        <f t="shared" si="0"/>
        <v>0</v>
      </c>
    </row>
    <row r="26" spans="1:14">
      <c r="A26" s="24" t="s">
        <v>60</v>
      </c>
      <c r="B26" s="21">
        <v>6177</v>
      </c>
      <c r="C26">
        <v>200</v>
      </c>
      <c r="D26" s="71">
        <f t="shared" si="0"/>
        <v>6377</v>
      </c>
    </row>
    <row r="27" spans="1:14">
      <c r="A27" s="35" t="s">
        <v>62</v>
      </c>
      <c r="B27" s="27">
        <v>1052</v>
      </c>
    </row>
    <row r="28" spans="1:14">
      <c r="A28" s="35" t="s">
        <v>64</v>
      </c>
      <c r="B28" s="27">
        <v>2499</v>
      </c>
    </row>
    <row r="29" spans="1:14">
      <c r="A29" s="35" t="s">
        <v>66</v>
      </c>
      <c r="B29" s="27">
        <v>1988</v>
      </c>
    </row>
    <row r="30" spans="1:14">
      <c r="A30" s="25" t="s">
        <v>67</v>
      </c>
      <c r="B30" s="27"/>
    </row>
    <row r="31" spans="1:14">
      <c r="A31" s="25" t="s">
        <v>68</v>
      </c>
      <c r="B31" s="27">
        <v>638</v>
      </c>
    </row>
    <row r="32" spans="1:14">
      <c r="A32" s="25" t="s">
        <v>97</v>
      </c>
      <c r="B32" s="36"/>
    </row>
  </sheetData>
  <protectedRanges>
    <protectedRange sqref="B6" name="区域1_18_2_1" securityDescriptor=""/>
    <protectedRange sqref="B11" name="区域1_10_1" securityDescriptor=""/>
    <protectedRange sqref="B10" name="区域1_15_1_1" securityDescriptor=""/>
    <protectedRange sqref="B14 B18 B21 B23" name="区域1_2_11" securityDescriptor=""/>
    <protectedRange sqref="B7" name="区域1_17_2_1_1" securityDescriptor=""/>
    <protectedRange sqref="B5" name="区域1_2" securityDescriptor=""/>
    <protectedRange sqref="B9" name="区域1_2_3" securityDescriptor=""/>
    <protectedRange sqref="B12:B13" name="区域1_2_5" securityDescriptor=""/>
    <protectedRange sqref="B15:B17" name="区域1_2_8" securityDescriptor=""/>
    <protectedRange sqref="B19" name="区域1_2_9" securityDescriptor=""/>
    <protectedRange sqref="B20" name="区域1_2_10" securityDescriptor=""/>
    <protectedRange sqref="B22" name="区域1_2_12" securityDescriptor=""/>
    <protectedRange sqref="B27:B31" name="区域1_2_7" securityDescriptor=""/>
  </protectedRanges>
  <phoneticPr fontId="1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tabSelected="1" zoomScale="85" zoomScaleNormal="85" workbookViewId="0">
      <selection sqref="A1:XFD1048576"/>
    </sheetView>
  </sheetViews>
  <sheetFormatPr defaultColWidth="9" defaultRowHeight="14.25"/>
  <cols>
    <col min="1" max="1" width="28" style="83" customWidth="1"/>
    <col min="2" max="2" width="7.5" style="83" customWidth="1"/>
    <col min="3" max="3" width="7.875" style="83" customWidth="1"/>
    <col min="4" max="4" width="7.375" style="126" customWidth="1"/>
    <col min="5" max="5" width="9" style="145"/>
    <col min="6" max="6" width="8.375" style="146" customWidth="1"/>
    <col min="7" max="7" width="8.625" style="145" customWidth="1"/>
    <col min="8" max="8" width="8.25" style="145" customWidth="1"/>
    <col min="9" max="9" width="25.5" style="83" customWidth="1"/>
    <col min="10" max="10" width="7.75" style="83" customWidth="1"/>
    <col min="11" max="11" width="10.375" style="83" customWidth="1"/>
    <col min="12" max="12" width="8.5" style="83" customWidth="1"/>
    <col min="13" max="13" width="8.25" style="145" customWidth="1"/>
    <col min="14" max="14" width="7.625" style="146" customWidth="1"/>
    <col min="15" max="15" width="8.25" style="145" customWidth="1"/>
    <col min="16" max="16" width="16.75" style="156" customWidth="1"/>
    <col min="17" max="17" width="10.375" style="156" customWidth="1"/>
    <col min="18" max="18" width="10.125" style="156" customWidth="1"/>
    <col min="19" max="19" width="3.25" style="83" customWidth="1"/>
    <col min="20" max="20" width="12.75" style="83" customWidth="1"/>
    <col min="21" max="21" width="11.25" style="83" customWidth="1"/>
    <col min="22" max="16384" width="9" style="83"/>
  </cols>
  <sheetData>
    <row r="1" spans="1:21" ht="27">
      <c r="A1" s="81" t="s">
        <v>98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2"/>
      <c r="Q1" s="82"/>
      <c r="R1" s="82"/>
    </row>
    <row r="2" spans="1:21" ht="18.75">
      <c r="A2" s="84" t="s">
        <v>1</v>
      </c>
      <c r="B2" s="85"/>
      <c r="C2" s="85"/>
      <c r="D2" s="85"/>
      <c r="E2" s="86"/>
      <c r="F2" s="87"/>
      <c r="G2" s="88"/>
      <c r="H2" s="88"/>
      <c r="I2" s="84"/>
      <c r="J2" s="84"/>
      <c r="K2" s="85"/>
      <c r="L2" s="85"/>
      <c r="M2" s="88"/>
      <c r="N2" s="89" t="s">
        <v>2</v>
      </c>
      <c r="O2" s="88"/>
      <c r="P2" s="90"/>
      <c r="Q2" s="90"/>
      <c r="R2" s="90"/>
    </row>
    <row r="3" spans="1:21" ht="24" customHeight="1">
      <c r="A3" s="91" t="s">
        <v>3</v>
      </c>
      <c r="B3" s="91" t="s">
        <v>4</v>
      </c>
      <c r="C3" s="91" t="s">
        <v>5</v>
      </c>
      <c r="D3" s="92" t="s">
        <v>6</v>
      </c>
      <c r="E3" s="92"/>
      <c r="F3" s="92" t="s">
        <v>7</v>
      </c>
      <c r="G3" s="92"/>
      <c r="H3" s="93" t="s">
        <v>8</v>
      </c>
      <c r="I3" s="91" t="s">
        <v>3</v>
      </c>
      <c r="J3" s="91" t="s">
        <v>4</v>
      </c>
      <c r="K3" s="91" t="s">
        <v>5</v>
      </c>
      <c r="L3" s="92" t="s">
        <v>6</v>
      </c>
      <c r="M3" s="92"/>
      <c r="N3" s="92" t="s">
        <v>7</v>
      </c>
      <c r="O3" s="92"/>
      <c r="P3" s="94"/>
      <c r="Q3" s="94"/>
      <c r="R3" s="94"/>
    </row>
    <row r="4" spans="1:21" ht="33.75" customHeight="1">
      <c r="A4" s="91"/>
      <c r="B4" s="91"/>
      <c r="C4" s="91"/>
      <c r="D4" s="95" t="s">
        <v>9</v>
      </c>
      <c r="E4" s="96" t="s">
        <v>10</v>
      </c>
      <c r="F4" s="97" t="s">
        <v>11</v>
      </c>
      <c r="G4" s="96" t="s">
        <v>12</v>
      </c>
      <c r="H4" s="98"/>
      <c r="I4" s="91"/>
      <c r="J4" s="91"/>
      <c r="K4" s="91"/>
      <c r="L4" s="99" t="s">
        <v>9</v>
      </c>
      <c r="M4" s="96" t="s">
        <v>10</v>
      </c>
      <c r="N4" s="97" t="s">
        <v>11</v>
      </c>
      <c r="O4" s="96" t="s">
        <v>12</v>
      </c>
      <c r="P4" s="100"/>
      <c r="Q4" s="100"/>
      <c r="R4" s="100"/>
    </row>
    <row r="5" spans="1:21" s="108" customFormat="1" ht="17.100000000000001" customHeight="1">
      <c r="A5" s="101" t="s">
        <v>13</v>
      </c>
      <c r="B5" s="102"/>
      <c r="C5" s="102"/>
      <c r="D5" s="102"/>
      <c r="E5" s="103" t="str">
        <f>IF(B5=0,"",ROUND(D5/B5,3))</f>
        <v/>
      </c>
      <c r="F5" s="102">
        <f t="shared" ref="F5:F25" si="0">D5-C5</f>
        <v>0</v>
      </c>
      <c r="G5" s="103" t="str">
        <f t="shared" ref="G5:G25" si="1">IF(C5=0,"",ROUND(F5/C5,3))</f>
        <v/>
      </c>
      <c r="H5" s="104"/>
      <c r="I5" s="105"/>
      <c r="J5" s="105"/>
      <c r="K5" s="105"/>
      <c r="L5" s="106" t="str">
        <f>IF(I5=0,"",ROUND(K5/I5,3))</f>
        <v/>
      </c>
      <c r="M5" s="105">
        <f>K5-J5</f>
        <v>0</v>
      </c>
      <c r="N5" s="106" t="str">
        <f>IF(J5=0,"",ROUND(M5/J5,3))</f>
        <v/>
      </c>
      <c r="O5" s="104"/>
      <c r="P5" s="107"/>
      <c r="Q5" s="107"/>
      <c r="T5" s="107"/>
    </row>
    <row r="6" spans="1:21" ht="15" customHeight="1">
      <c r="A6" s="109" t="s">
        <v>14</v>
      </c>
      <c r="B6" s="110">
        <f>SUM(B7+B38+B39)</f>
        <v>68286</v>
      </c>
      <c r="C6" s="110">
        <f>SUM(C7+C38+C39)</f>
        <v>36849</v>
      </c>
      <c r="D6" s="110">
        <f>SUM(D7+D38+D39)</f>
        <v>41881</v>
      </c>
      <c r="E6" s="111">
        <f t="shared" ref="E6:E27" si="2">IF(B6=0,"",D6/B6)</f>
        <v>0.61331751749992702</v>
      </c>
      <c r="F6" s="102">
        <f>SUM(F7+F38)</f>
        <v>5013</v>
      </c>
      <c r="G6" s="103">
        <f t="shared" si="1"/>
        <v>0.13600000000000001</v>
      </c>
      <c r="H6" s="112">
        <f>SUM(H7+H38)</f>
        <v>62635.5</v>
      </c>
      <c r="I6" s="113" t="s">
        <v>15</v>
      </c>
      <c r="J6" s="110">
        <f t="shared" ref="J6:L6" si="3">SUM(J7+J38+J39)</f>
        <v>690934</v>
      </c>
      <c r="K6" s="110">
        <f t="shared" si="3"/>
        <v>499188</v>
      </c>
      <c r="L6" s="110">
        <f t="shared" si="3"/>
        <v>517203</v>
      </c>
      <c r="M6" s="111">
        <f t="shared" ref="M6:M32" si="4">IF(J6=0,"",L6/J6)</f>
        <v>0.74855630204910995</v>
      </c>
      <c r="N6" s="112">
        <f>N7+N38</f>
        <v>18011</v>
      </c>
      <c r="O6" s="111">
        <f t="shared" ref="O6:O39" si="5">IF(K6=0,"",N6/K6)</f>
        <v>3.6080594886094997E-2</v>
      </c>
      <c r="P6" s="114"/>
      <c r="Q6" s="114"/>
      <c r="R6" s="114"/>
      <c r="U6" s="114"/>
    </row>
    <row r="7" spans="1:21" ht="15" customHeight="1">
      <c r="A7" s="115" t="s">
        <v>16</v>
      </c>
      <c r="B7" s="110">
        <f t="shared" ref="B7:F7" si="6">B8+B30</f>
        <v>53900</v>
      </c>
      <c r="C7" s="110">
        <f t="shared" si="6"/>
        <v>33369</v>
      </c>
      <c r="D7" s="110">
        <f t="shared" si="6"/>
        <v>37020</v>
      </c>
      <c r="E7" s="111">
        <f t="shared" si="2"/>
        <v>0.68682745825602998</v>
      </c>
      <c r="F7" s="102">
        <f t="shared" si="6"/>
        <v>3651</v>
      </c>
      <c r="G7" s="103">
        <f t="shared" si="1"/>
        <v>0.109</v>
      </c>
      <c r="H7" s="112">
        <f>H8+H30</f>
        <v>57793.5</v>
      </c>
      <c r="I7" s="115" t="s">
        <v>17</v>
      </c>
      <c r="J7" s="110">
        <f>SUM(J8:J32)+58000</f>
        <v>588572</v>
      </c>
      <c r="K7" s="110">
        <f t="shared" ref="K7:L7" si="7">SUM(K8:K32)</f>
        <v>469977</v>
      </c>
      <c r="L7" s="110">
        <f t="shared" si="7"/>
        <v>470023</v>
      </c>
      <c r="M7" s="111">
        <f t="shared" si="4"/>
        <v>0.79858199166796895</v>
      </c>
      <c r="N7" s="112">
        <f>SUM(N8:N32)</f>
        <v>46</v>
      </c>
      <c r="O7" s="116">
        <f t="shared" si="5"/>
        <v>9.7877130157433196E-5</v>
      </c>
      <c r="P7" s="114"/>
      <c r="Q7" s="114"/>
      <c r="R7" s="114"/>
      <c r="T7" s="117"/>
      <c r="U7" s="114"/>
    </row>
    <row r="8" spans="1:21" ht="15" customHeight="1">
      <c r="A8" s="115" t="s">
        <v>18</v>
      </c>
      <c r="B8" s="110">
        <f>SUM(B9:B27)</f>
        <v>35900</v>
      </c>
      <c r="C8" s="110">
        <f>SUM(C9:C27)</f>
        <v>19480</v>
      </c>
      <c r="D8" s="110">
        <f>SUM(D9:D27)</f>
        <v>25537</v>
      </c>
      <c r="E8" s="111">
        <f t="shared" si="2"/>
        <v>0.71133704735376002</v>
      </c>
      <c r="F8" s="110">
        <f>SUM(F9:F24)</f>
        <v>6057</v>
      </c>
      <c r="G8" s="103">
        <f t="shared" si="1"/>
        <v>0.311</v>
      </c>
      <c r="H8" s="110">
        <f>SUM(H9:H24)</f>
        <v>46310.5</v>
      </c>
      <c r="I8" s="118" t="s">
        <v>19</v>
      </c>
      <c r="J8" s="119">
        <v>70414</v>
      </c>
      <c r="K8" s="120">
        <v>55161</v>
      </c>
      <c r="L8" s="120">
        <v>57709</v>
      </c>
      <c r="M8" s="111">
        <f t="shared" si="4"/>
        <v>0.81956713153634198</v>
      </c>
      <c r="N8" s="112">
        <f t="shared" ref="N8:N39" si="8">L8-K8</f>
        <v>2548</v>
      </c>
      <c r="O8" s="111">
        <f t="shared" si="5"/>
        <v>4.6192055981581201E-2</v>
      </c>
      <c r="P8" s="114"/>
      <c r="Q8" s="114"/>
      <c r="R8" s="114"/>
      <c r="U8" s="114"/>
    </row>
    <row r="9" spans="1:21" ht="15" customHeight="1">
      <c r="A9" s="118" t="s">
        <v>20</v>
      </c>
      <c r="B9" s="121">
        <v>19580</v>
      </c>
      <c r="C9" s="122">
        <v>9878</v>
      </c>
      <c r="D9" s="122">
        <v>10692</v>
      </c>
      <c r="E9" s="111">
        <f t="shared" si="2"/>
        <v>0.54606741573033701</v>
      </c>
      <c r="F9" s="102">
        <f t="shared" si="0"/>
        <v>814</v>
      </c>
      <c r="G9" s="103">
        <f t="shared" si="1"/>
        <v>8.2000000000000003E-2</v>
      </c>
      <c r="H9" s="112">
        <f>D9/0.5</f>
        <v>21384</v>
      </c>
      <c r="I9" s="118" t="s">
        <v>21</v>
      </c>
      <c r="J9" s="123">
        <v>0</v>
      </c>
      <c r="K9" s="120">
        <v>0</v>
      </c>
      <c r="L9" s="120"/>
      <c r="M9" s="111" t="str">
        <f t="shared" si="4"/>
        <v/>
      </c>
      <c r="N9" s="112">
        <f t="shared" si="8"/>
        <v>0</v>
      </c>
      <c r="O9" s="111" t="str">
        <f t="shared" si="5"/>
        <v/>
      </c>
      <c r="P9" s="114"/>
      <c r="Q9" s="114"/>
      <c r="R9" s="124"/>
      <c r="T9" s="117"/>
      <c r="U9" s="114"/>
    </row>
    <row r="10" spans="1:21" ht="15" customHeight="1">
      <c r="A10" s="118" t="s">
        <v>22</v>
      </c>
      <c r="B10" s="125"/>
      <c r="C10" s="110"/>
      <c r="E10" s="111" t="str">
        <f t="shared" si="2"/>
        <v/>
      </c>
      <c r="F10" s="102">
        <f t="shared" si="0"/>
        <v>0</v>
      </c>
      <c r="G10" s="103" t="str">
        <f t="shared" si="1"/>
        <v/>
      </c>
      <c r="H10" s="112"/>
      <c r="I10" s="118" t="s">
        <v>23</v>
      </c>
      <c r="J10" s="127">
        <v>199</v>
      </c>
      <c r="K10" s="120">
        <v>194</v>
      </c>
      <c r="L10" s="120">
        <v>34</v>
      </c>
      <c r="M10" s="111">
        <f t="shared" si="4"/>
        <v>0.17085427135678399</v>
      </c>
      <c r="N10" s="112">
        <f t="shared" si="8"/>
        <v>-160</v>
      </c>
      <c r="O10" s="111">
        <f t="shared" si="5"/>
        <v>-0.82474226804123696</v>
      </c>
      <c r="P10" s="114"/>
      <c r="Q10" s="114"/>
      <c r="R10" s="114"/>
    </row>
    <row r="11" spans="1:21" ht="15" customHeight="1">
      <c r="A11" s="118" t="s">
        <v>24</v>
      </c>
      <c r="B11" s="125"/>
      <c r="C11" s="122"/>
      <c r="D11" s="122"/>
      <c r="E11" s="111" t="str">
        <f t="shared" si="2"/>
        <v/>
      </c>
      <c r="F11" s="102">
        <f t="shared" si="0"/>
        <v>0</v>
      </c>
      <c r="G11" s="103" t="str">
        <f t="shared" si="1"/>
        <v/>
      </c>
      <c r="H11" s="112">
        <f>D11</f>
        <v>0</v>
      </c>
      <c r="I11" s="118" t="s">
        <v>25</v>
      </c>
      <c r="J11" s="123">
        <v>57658</v>
      </c>
      <c r="K11" s="120">
        <v>62108</v>
      </c>
      <c r="L11" s="120">
        <v>38697</v>
      </c>
      <c r="M11" s="111">
        <f t="shared" si="4"/>
        <v>0.67114710881404105</v>
      </c>
      <c r="N11" s="112">
        <f t="shared" si="8"/>
        <v>-23411</v>
      </c>
      <c r="O11" s="111">
        <f t="shared" si="5"/>
        <v>-0.37694016873832698</v>
      </c>
      <c r="P11" s="114"/>
      <c r="Q11" s="114"/>
      <c r="R11" s="114"/>
    </row>
    <row r="12" spans="1:21" ht="15" customHeight="1">
      <c r="A12" s="118" t="s">
        <v>26</v>
      </c>
      <c r="B12" s="121">
        <v>5000</v>
      </c>
      <c r="C12" s="110">
        <v>2133</v>
      </c>
      <c r="D12" s="110">
        <v>5343</v>
      </c>
      <c r="E12" s="111">
        <f t="shared" si="2"/>
        <v>1.0686</v>
      </c>
      <c r="F12" s="102">
        <f t="shared" si="0"/>
        <v>3210</v>
      </c>
      <c r="G12" s="103">
        <f t="shared" si="1"/>
        <v>1.5049999999999999</v>
      </c>
      <c r="H12" s="112">
        <f>D12/0.4</f>
        <v>13357.5</v>
      </c>
      <c r="I12" s="118" t="s">
        <v>27</v>
      </c>
      <c r="J12" s="123">
        <v>128833</v>
      </c>
      <c r="K12" s="120">
        <v>109296</v>
      </c>
      <c r="L12" s="120">
        <v>123605</v>
      </c>
      <c r="M12" s="111">
        <f t="shared" si="4"/>
        <v>0.95942033485209499</v>
      </c>
      <c r="N12" s="112">
        <f t="shared" si="8"/>
        <v>14309</v>
      </c>
      <c r="O12" s="111">
        <f t="shared" si="5"/>
        <v>0.130919704289269</v>
      </c>
      <c r="P12" s="114"/>
      <c r="Q12" s="114"/>
      <c r="R12" s="114"/>
    </row>
    <row r="13" spans="1:21" ht="15" customHeight="1">
      <c r="A13" s="118" t="s">
        <v>28</v>
      </c>
      <c r="B13" s="121"/>
      <c r="C13" s="110"/>
      <c r="D13" s="110"/>
      <c r="E13" s="111" t="str">
        <f t="shared" si="2"/>
        <v/>
      </c>
      <c r="F13" s="102">
        <f t="shared" si="0"/>
        <v>0</v>
      </c>
      <c r="G13" s="103" t="str">
        <f t="shared" si="1"/>
        <v/>
      </c>
      <c r="H13" s="112"/>
      <c r="I13" s="118" t="s">
        <v>29</v>
      </c>
      <c r="J13" s="123">
        <v>214</v>
      </c>
      <c r="K13" s="128">
        <v>149</v>
      </c>
      <c r="L13" s="128">
        <v>178</v>
      </c>
      <c r="M13" s="111">
        <f t="shared" si="4"/>
        <v>0.83177570093457898</v>
      </c>
      <c r="N13" s="112">
        <f t="shared" si="8"/>
        <v>29</v>
      </c>
      <c r="O13" s="111">
        <f t="shared" si="5"/>
        <v>0.194630872483221</v>
      </c>
      <c r="P13" s="114"/>
      <c r="Q13" s="114"/>
      <c r="R13" s="114"/>
      <c r="S13" s="114"/>
      <c r="T13" s="114"/>
      <c r="U13" s="114"/>
    </row>
    <row r="14" spans="1:21" ht="15" customHeight="1">
      <c r="A14" s="118" t="s">
        <v>30</v>
      </c>
      <c r="B14" s="121">
        <v>750</v>
      </c>
      <c r="C14" s="122">
        <v>792</v>
      </c>
      <c r="D14" s="110">
        <v>1378</v>
      </c>
      <c r="E14" s="111">
        <f t="shared" si="2"/>
        <v>1.8373333333333299</v>
      </c>
      <c r="F14" s="102">
        <f t="shared" si="0"/>
        <v>586</v>
      </c>
      <c r="G14" s="103">
        <f t="shared" si="1"/>
        <v>0.74</v>
      </c>
      <c r="H14" s="112">
        <f>D14/0.4</f>
        <v>3445</v>
      </c>
      <c r="I14" s="118" t="s">
        <v>31</v>
      </c>
      <c r="J14" s="123">
        <v>3917</v>
      </c>
      <c r="K14" s="128">
        <v>3236</v>
      </c>
      <c r="L14" s="128">
        <v>2945</v>
      </c>
      <c r="M14" s="111">
        <f t="shared" si="4"/>
        <v>0.75185090630584595</v>
      </c>
      <c r="N14" s="112">
        <f t="shared" si="8"/>
        <v>-291</v>
      </c>
      <c r="O14" s="111">
        <f t="shared" si="5"/>
        <v>-8.9925834363411603E-2</v>
      </c>
      <c r="P14" s="114"/>
      <c r="Q14" s="114"/>
      <c r="R14" s="114"/>
    </row>
    <row r="15" spans="1:21" ht="15" customHeight="1">
      <c r="A15" s="118" t="s">
        <v>32</v>
      </c>
      <c r="B15" s="121">
        <v>5350</v>
      </c>
      <c r="C15" s="122">
        <v>3574</v>
      </c>
      <c r="D15" s="122">
        <v>4703</v>
      </c>
      <c r="E15" s="111">
        <f t="shared" si="2"/>
        <v>0.87906542056074799</v>
      </c>
      <c r="F15" s="102">
        <f t="shared" si="0"/>
        <v>1129</v>
      </c>
      <c r="G15" s="103">
        <f t="shared" si="1"/>
        <v>0.316</v>
      </c>
      <c r="H15" s="112">
        <f t="shared" ref="H15:H25" si="9">D15</f>
        <v>4703</v>
      </c>
      <c r="I15" s="118" t="s">
        <v>33</v>
      </c>
      <c r="J15" s="123">
        <v>56874</v>
      </c>
      <c r="K15" s="128">
        <v>47638</v>
      </c>
      <c r="L15" s="128">
        <v>50498</v>
      </c>
      <c r="M15" s="111">
        <f t="shared" si="4"/>
        <v>0.88789253437423099</v>
      </c>
      <c r="N15" s="112">
        <f t="shared" si="8"/>
        <v>2860</v>
      </c>
      <c r="O15" s="111">
        <f t="shared" si="5"/>
        <v>6.0036105629959299E-2</v>
      </c>
      <c r="P15" s="114"/>
      <c r="Q15" s="114"/>
      <c r="R15" s="114"/>
    </row>
    <row r="16" spans="1:21" ht="15" customHeight="1">
      <c r="A16" s="118" t="s">
        <v>34</v>
      </c>
      <c r="B16" s="121"/>
      <c r="C16" s="125"/>
      <c r="E16" s="111" t="str">
        <f t="shared" si="2"/>
        <v/>
      </c>
      <c r="F16" s="102">
        <f t="shared" si="0"/>
        <v>0</v>
      </c>
      <c r="G16" s="103" t="str">
        <f t="shared" si="1"/>
        <v/>
      </c>
      <c r="H16" s="112"/>
      <c r="I16" s="118" t="s">
        <v>35</v>
      </c>
      <c r="J16" s="127">
        <v>33731</v>
      </c>
      <c r="K16" s="128">
        <v>49850</v>
      </c>
      <c r="L16" s="128">
        <v>32530</v>
      </c>
      <c r="M16" s="111">
        <f t="shared" si="4"/>
        <v>0.96439477038925603</v>
      </c>
      <c r="N16" s="112">
        <f t="shared" si="8"/>
        <v>-17320</v>
      </c>
      <c r="O16" s="111">
        <f t="shared" si="5"/>
        <v>-0.34744232698094302</v>
      </c>
      <c r="P16" s="114"/>
      <c r="Q16" s="114"/>
      <c r="R16" s="114"/>
    </row>
    <row r="17" spans="1:21" ht="14.25" customHeight="1">
      <c r="A17" s="118" t="s">
        <v>36</v>
      </c>
      <c r="B17" s="125">
        <v>1300</v>
      </c>
      <c r="C17" s="125">
        <v>592</v>
      </c>
      <c r="D17" s="125">
        <v>943</v>
      </c>
      <c r="E17" s="111">
        <f t="shared" si="2"/>
        <v>0.72538461538461496</v>
      </c>
      <c r="F17" s="102">
        <f t="shared" si="0"/>
        <v>351</v>
      </c>
      <c r="G17" s="103">
        <f t="shared" si="1"/>
        <v>0.59299999999999997</v>
      </c>
      <c r="H17" s="112">
        <f t="shared" si="9"/>
        <v>943</v>
      </c>
      <c r="I17" s="118" t="s">
        <v>37</v>
      </c>
      <c r="J17" s="123">
        <v>7350</v>
      </c>
      <c r="K17" s="128">
        <v>5040</v>
      </c>
      <c r="L17" s="128">
        <v>4262</v>
      </c>
      <c r="M17" s="111">
        <f t="shared" si="4"/>
        <v>0.57986394557823095</v>
      </c>
      <c r="N17" s="112">
        <f t="shared" si="8"/>
        <v>-778</v>
      </c>
      <c r="O17" s="111">
        <f t="shared" si="5"/>
        <v>-0.15436507936507901</v>
      </c>
      <c r="P17" s="114"/>
      <c r="Q17" s="114"/>
      <c r="R17" s="114"/>
    </row>
    <row r="18" spans="1:21" ht="15" customHeight="1">
      <c r="A18" s="118" t="s">
        <v>38</v>
      </c>
      <c r="B18" s="125">
        <v>500</v>
      </c>
      <c r="C18" s="122">
        <v>229</v>
      </c>
      <c r="D18" s="122">
        <v>215</v>
      </c>
      <c r="E18" s="111">
        <f t="shared" si="2"/>
        <v>0.43</v>
      </c>
      <c r="F18" s="102">
        <f t="shared" si="0"/>
        <v>-14</v>
      </c>
      <c r="G18" s="103">
        <f t="shared" si="1"/>
        <v>-6.0999999999999999E-2</v>
      </c>
      <c r="H18" s="112">
        <f t="shared" si="9"/>
        <v>215</v>
      </c>
      <c r="I18" s="118" t="s">
        <v>39</v>
      </c>
      <c r="J18" s="123">
        <v>6480</v>
      </c>
      <c r="K18" s="128">
        <v>5448</v>
      </c>
      <c r="L18" s="128">
        <v>12253</v>
      </c>
      <c r="M18" s="111">
        <f t="shared" si="4"/>
        <v>1.8908950617283999</v>
      </c>
      <c r="N18" s="112">
        <f t="shared" si="8"/>
        <v>6805</v>
      </c>
      <c r="O18" s="111">
        <f t="shared" si="5"/>
        <v>1.2490822320117501</v>
      </c>
      <c r="P18" s="114"/>
      <c r="Q18" s="114"/>
      <c r="R18" s="114"/>
    </row>
    <row r="19" spans="1:21" ht="15" customHeight="1">
      <c r="A19" s="118" t="s">
        <v>40</v>
      </c>
      <c r="B19" s="125">
        <v>550</v>
      </c>
      <c r="C19" s="122">
        <v>324</v>
      </c>
      <c r="D19" s="122">
        <v>393</v>
      </c>
      <c r="E19" s="111">
        <f t="shared" si="2"/>
        <v>0.71454545454545504</v>
      </c>
      <c r="F19" s="102">
        <f t="shared" si="0"/>
        <v>69</v>
      </c>
      <c r="G19" s="103">
        <f t="shared" si="1"/>
        <v>0.21299999999999999</v>
      </c>
      <c r="H19" s="112">
        <f t="shared" si="9"/>
        <v>393</v>
      </c>
      <c r="I19" s="118" t="s">
        <v>41</v>
      </c>
      <c r="J19" s="123">
        <v>103042</v>
      </c>
      <c r="K19" s="128">
        <v>96234</v>
      </c>
      <c r="L19" s="128">
        <v>96552</v>
      </c>
      <c r="M19" s="111">
        <f t="shared" si="4"/>
        <v>0.93701597406882597</v>
      </c>
      <c r="N19" s="112">
        <f t="shared" si="8"/>
        <v>318</v>
      </c>
      <c r="O19" s="111">
        <f t="shared" si="5"/>
        <v>3.30444541430264E-3</v>
      </c>
      <c r="P19" s="114"/>
      <c r="Q19" s="114"/>
      <c r="R19" s="114"/>
    </row>
    <row r="20" spans="1:21" ht="15" customHeight="1">
      <c r="A20" s="118" t="s">
        <v>42</v>
      </c>
      <c r="B20" s="125">
        <v>320</v>
      </c>
      <c r="C20" s="122">
        <v>115</v>
      </c>
      <c r="D20" s="122">
        <v>116</v>
      </c>
      <c r="E20" s="111">
        <f t="shared" si="2"/>
        <v>0.36249999999999999</v>
      </c>
      <c r="F20" s="102">
        <f t="shared" si="0"/>
        <v>1</v>
      </c>
      <c r="G20" s="103">
        <f t="shared" si="1"/>
        <v>8.9999999999999993E-3</v>
      </c>
      <c r="H20" s="112">
        <f t="shared" si="9"/>
        <v>116</v>
      </c>
      <c r="I20" s="118" t="s">
        <v>43</v>
      </c>
      <c r="J20" s="123">
        <v>6436</v>
      </c>
      <c r="K20" s="128">
        <v>6871</v>
      </c>
      <c r="L20" s="128">
        <v>4692</v>
      </c>
      <c r="M20" s="111">
        <f t="shared" si="4"/>
        <v>0.72902423865755095</v>
      </c>
      <c r="N20" s="112">
        <f t="shared" si="8"/>
        <v>-2179</v>
      </c>
      <c r="O20" s="111">
        <f t="shared" si="5"/>
        <v>-0.31712996652597902</v>
      </c>
      <c r="P20" s="114"/>
      <c r="Q20" s="114"/>
      <c r="R20" s="114"/>
    </row>
    <row r="21" spans="1:21" ht="15" customHeight="1">
      <c r="A21" s="118" t="s">
        <v>44</v>
      </c>
      <c r="B21" s="125">
        <v>300</v>
      </c>
      <c r="C21" s="125">
        <v>184</v>
      </c>
      <c r="D21" s="125">
        <v>498</v>
      </c>
      <c r="E21" s="111">
        <f t="shared" si="2"/>
        <v>1.66</v>
      </c>
      <c r="F21" s="102">
        <f t="shared" si="0"/>
        <v>314</v>
      </c>
      <c r="G21" s="103">
        <f t="shared" si="1"/>
        <v>1.7070000000000001</v>
      </c>
      <c r="H21" s="112">
        <f t="shared" si="9"/>
        <v>498</v>
      </c>
      <c r="I21" s="118" t="s">
        <v>45</v>
      </c>
      <c r="J21" s="123">
        <v>285</v>
      </c>
      <c r="K21" s="128">
        <v>270</v>
      </c>
      <c r="L21" s="128">
        <v>1183</v>
      </c>
      <c r="M21" s="111">
        <f t="shared" si="4"/>
        <v>4.1508771929824597</v>
      </c>
      <c r="N21" s="112">
        <f t="shared" si="8"/>
        <v>913</v>
      </c>
      <c r="O21" s="111">
        <f t="shared" si="5"/>
        <v>3.38148148148148</v>
      </c>
      <c r="P21" s="114"/>
      <c r="Q21" s="114"/>
      <c r="R21" s="114"/>
    </row>
    <row r="22" spans="1:21" ht="15" customHeight="1">
      <c r="A22" s="118" t="s">
        <v>46</v>
      </c>
      <c r="B22" s="125">
        <v>750</v>
      </c>
      <c r="C22" s="122">
        <v>557</v>
      </c>
      <c r="D22" s="122">
        <v>517</v>
      </c>
      <c r="E22" s="111">
        <f t="shared" si="2"/>
        <v>0.68933333333333302</v>
      </c>
      <c r="F22" s="102">
        <f t="shared" si="0"/>
        <v>-40</v>
      </c>
      <c r="G22" s="103">
        <f t="shared" si="1"/>
        <v>-7.1999999999999995E-2</v>
      </c>
      <c r="H22" s="112">
        <f t="shared" si="9"/>
        <v>517</v>
      </c>
      <c r="I22" s="118" t="s">
        <v>47</v>
      </c>
      <c r="J22" s="123">
        <v>1060</v>
      </c>
      <c r="K22" s="128">
        <v>926</v>
      </c>
      <c r="L22" s="128">
        <v>1218</v>
      </c>
      <c r="M22" s="111">
        <f t="shared" si="4"/>
        <v>1.1490566037735801</v>
      </c>
      <c r="N22" s="112">
        <f t="shared" si="8"/>
        <v>292</v>
      </c>
      <c r="O22" s="111">
        <f t="shared" si="5"/>
        <v>0.31533477321814302</v>
      </c>
      <c r="P22" s="114"/>
      <c r="Q22" s="114"/>
      <c r="R22" s="114"/>
    </row>
    <row r="23" spans="1:21" ht="15" customHeight="1">
      <c r="A23" s="118" t="s">
        <v>48</v>
      </c>
      <c r="B23" s="125">
        <v>600</v>
      </c>
      <c r="C23" s="122">
        <v>470</v>
      </c>
      <c r="D23" s="122">
        <v>80</v>
      </c>
      <c r="E23" s="111">
        <f t="shared" si="2"/>
        <v>0.133333333333333</v>
      </c>
      <c r="F23" s="102">
        <f t="shared" si="0"/>
        <v>-390</v>
      </c>
      <c r="G23" s="103">
        <f t="shared" si="1"/>
        <v>-0.83</v>
      </c>
      <c r="H23" s="112">
        <f t="shared" si="9"/>
        <v>80</v>
      </c>
      <c r="I23" s="118" t="s">
        <v>49</v>
      </c>
      <c r="J23" s="123">
        <v>75</v>
      </c>
      <c r="K23" s="129">
        <v>70</v>
      </c>
      <c r="L23" s="129">
        <v>22</v>
      </c>
      <c r="M23" s="111">
        <f t="shared" si="4"/>
        <v>0.293333333333333</v>
      </c>
      <c r="N23" s="112">
        <f t="shared" si="8"/>
        <v>-48</v>
      </c>
      <c r="O23" s="111">
        <f t="shared" si="5"/>
        <v>-0.68571428571428605</v>
      </c>
      <c r="P23" s="114"/>
      <c r="Q23" s="114"/>
      <c r="R23" s="114"/>
    </row>
    <row r="24" spans="1:21" ht="15" customHeight="1">
      <c r="A24" s="118" t="s">
        <v>50</v>
      </c>
      <c r="B24" s="125">
        <v>900</v>
      </c>
      <c r="C24" s="125">
        <v>632</v>
      </c>
      <c r="D24" s="125">
        <v>659</v>
      </c>
      <c r="E24" s="111">
        <f t="shared" si="2"/>
        <v>0.732222222222222</v>
      </c>
      <c r="F24" s="102">
        <f t="shared" si="0"/>
        <v>27</v>
      </c>
      <c r="G24" s="103">
        <f t="shared" si="1"/>
        <v>4.2999999999999997E-2</v>
      </c>
      <c r="H24" s="112">
        <f t="shared" si="9"/>
        <v>659</v>
      </c>
      <c r="I24" s="118" t="s">
        <v>51</v>
      </c>
      <c r="J24" s="123">
        <v>0</v>
      </c>
      <c r="K24" s="129">
        <v>0</v>
      </c>
      <c r="L24" s="129"/>
      <c r="M24" s="111" t="str">
        <f t="shared" si="4"/>
        <v/>
      </c>
      <c r="N24" s="112">
        <f t="shared" si="8"/>
        <v>0</v>
      </c>
      <c r="O24" s="111" t="str">
        <f t="shared" si="5"/>
        <v/>
      </c>
      <c r="P24" s="114"/>
      <c r="Q24" s="114"/>
      <c r="R24" s="114"/>
    </row>
    <row r="25" spans="1:21" ht="15" customHeight="1">
      <c r="A25" s="118" t="s">
        <v>52</v>
      </c>
      <c r="B25" s="130"/>
      <c r="C25" s="125"/>
      <c r="D25" s="125"/>
      <c r="E25" s="111" t="str">
        <f t="shared" si="2"/>
        <v/>
      </c>
      <c r="F25" s="102">
        <f t="shared" si="0"/>
        <v>0</v>
      </c>
      <c r="G25" s="103" t="str">
        <f t="shared" si="1"/>
        <v/>
      </c>
      <c r="H25" s="112">
        <f t="shared" si="9"/>
        <v>0</v>
      </c>
      <c r="I25" s="118" t="s">
        <v>53</v>
      </c>
      <c r="J25" s="123">
        <v>1251</v>
      </c>
      <c r="K25" s="128">
        <v>1010</v>
      </c>
      <c r="L25" s="128">
        <v>1753</v>
      </c>
      <c r="M25" s="111">
        <f t="shared" si="4"/>
        <v>1.4012789768185501</v>
      </c>
      <c r="N25" s="112">
        <f t="shared" si="8"/>
        <v>743</v>
      </c>
      <c r="O25" s="111">
        <f t="shared" si="5"/>
        <v>0.73564356435643596</v>
      </c>
      <c r="P25" s="114"/>
      <c r="Q25" s="114"/>
      <c r="R25" s="114"/>
    </row>
    <row r="26" spans="1:21" ht="15" customHeight="1">
      <c r="A26" s="131" t="s">
        <v>54</v>
      </c>
      <c r="B26" s="132"/>
      <c r="C26" s="110"/>
      <c r="D26" s="133"/>
      <c r="E26" s="111" t="str">
        <f t="shared" si="2"/>
        <v/>
      </c>
      <c r="F26" s="134"/>
      <c r="G26" s="111" t="str">
        <f>IF(D26=0,"",F26/D26)</f>
        <v/>
      </c>
      <c r="H26" s="135"/>
      <c r="I26" s="118" t="s">
        <v>55</v>
      </c>
      <c r="J26" s="127">
        <v>18484</v>
      </c>
      <c r="K26" s="128">
        <v>8469</v>
      </c>
      <c r="L26" s="128">
        <v>18383</v>
      </c>
      <c r="M26" s="111">
        <f t="shared" si="4"/>
        <v>0.99453581475871</v>
      </c>
      <c r="N26" s="112">
        <f t="shared" si="8"/>
        <v>9914</v>
      </c>
      <c r="O26" s="111">
        <f t="shared" si="5"/>
        <v>1.1706222694532999</v>
      </c>
      <c r="P26" s="114"/>
      <c r="Q26" s="114"/>
      <c r="R26" s="114"/>
    </row>
    <row r="27" spans="1:21" ht="15" customHeight="1">
      <c r="A27" s="118" t="s">
        <v>56</v>
      </c>
      <c r="B27" s="110"/>
      <c r="C27" s="110"/>
      <c r="D27" s="110"/>
      <c r="E27" s="111" t="str">
        <f t="shared" si="2"/>
        <v/>
      </c>
      <c r="F27" s="112">
        <f t="shared" ref="F27:F39" si="10">D27-C27</f>
        <v>0</v>
      </c>
      <c r="G27" s="111" t="str">
        <f t="shared" ref="G27:G39" si="11">IF(C27=0,"",F27/C27)</f>
        <v/>
      </c>
      <c r="H27" s="112">
        <f t="shared" ref="H27:H39" si="12">D27</f>
        <v>0</v>
      </c>
      <c r="I27" s="118" t="s">
        <v>57</v>
      </c>
      <c r="J27" s="123">
        <v>400</v>
      </c>
      <c r="K27" s="128">
        <v>349</v>
      </c>
      <c r="L27" s="128">
        <v>5125</v>
      </c>
      <c r="M27" s="111">
        <f t="shared" si="4"/>
        <v>12.8125</v>
      </c>
      <c r="N27" s="112">
        <f t="shared" si="8"/>
        <v>4776</v>
      </c>
      <c r="O27" s="111">
        <f t="shared" si="5"/>
        <v>13.6848137535817</v>
      </c>
      <c r="P27" s="114"/>
      <c r="Q27" s="114"/>
      <c r="R27" s="114"/>
    </row>
    <row r="28" spans="1:21" ht="15" customHeight="1">
      <c r="A28" s="118"/>
      <c r="B28" s="110"/>
      <c r="C28" s="110"/>
      <c r="D28" s="110"/>
      <c r="E28" s="111"/>
      <c r="F28" s="112"/>
      <c r="G28" s="111"/>
      <c r="H28" s="112"/>
      <c r="I28" s="118" t="s">
        <v>58</v>
      </c>
      <c r="J28" s="123">
        <v>1524</v>
      </c>
      <c r="K28" s="129">
        <v>1731</v>
      </c>
      <c r="L28" s="129">
        <v>1772</v>
      </c>
      <c r="M28" s="111">
        <f t="shared" si="4"/>
        <v>1.1627296587926499</v>
      </c>
      <c r="N28" s="112">
        <f t="shared" si="8"/>
        <v>41</v>
      </c>
      <c r="O28" s="111">
        <f t="shared" si="5"/>
        <v>2.3685730791450001E-2</v>
      </c>
      <c r="P28" s="114"/>
      <c r="Q28" s="114"/>
      <c r="R28" s="114"/>
    </row>
    <row r="29" spans="1:21" ht="15" customHeight="1">
      <c r="A29" s="118"/>
      <c r="B29" s="110"/>
      <c r="C29" s="110"/>
      <c r="D29" s="110"/>
      <c r="E29" s="111"/>
      <c r="F29" s="112"/>
      <c r="G29" s="111"/>
      <c r="H29" s="112"/>
      <c r="I29" s="118" t="s">
        <v>59</v>
      </c>
      <c r="J29" s="136">
        <v>12000</v>
      </c>
      <c r="K29" s="128"/>
      <c r="L29" s="137"/>
      <c r="M29" s="111">
        <f t="shared" si="4"/>
        <v>0</v>
      </c>
      <c r="N29" s="112">
        <f t="shared" si="8"/>
        <v>0</v>
      </c>
      <c r="O29" s="111" t="str">
        <f t="shared" si="5"/>
        <v/>
      </c>
      <c r="P29" s="114"/>
      <c r="Q29" s="114"/>
      <c r="R29" s="114"/>
    </row>
    <row r="30" spans="1:21" ht="15" customHeight="1">
      <c r="A30" s="115" t="s">
        <v>60</v>
      </c>
      <c r="B30" s="110">
        <f t="shared" ref="B30:F30" si="13">SUM(B31:B37)</f>
        <v>18000</v>
      </c>
      <c r="C30" s="110">
        <f t="shared" si="13"/>
        <v>13889</v>
      </c>
      <c r="D30" s="110">
        <f t="shared" si="13"/>
        <v>11483</v>
      </c>
      <c r="E30" s="111">
        <f t="shared" ref="E30:E39" si="14">IF(B30=0,"",D30/B30)</f>
        <v>0.63794444444444398</v>
      </c>
      <c r="F30" s="112">
        <f t="shared" si="13"/>
        <v>-2406</v>
      </c>
      <c r="G30" s="111">
        <f t="shared" si="11"/>
        <v>-0.173230614155087</v>
      </c>
      <c r="H30" s="112">
        <f>SUM(H31:H37)</f>
        <v>11483</v>
      </c>
      <c r="I30" s="118" t="s">
        <v>61</v>
      </c>
      <c r="J30" s="123">
        <v>15372</v>
      </c>
      <c r="K30" s="129">
        <v>11930</v>
      </c>
      <c r="L30" s="128">
        <v>13919</v>
      </c>
      <c r="M30" s="111">
        <f t="shared" si="4"/>
        <v>0.90547749154306501</v>
      </c>
      <c r="N30" s="112">
        <f t="shared" si="8"/>
        <v>1989</v>
      </c>
      <c r="O30" s="111">
        <f t="shared" si="5"/>
        <v>0.16672254819782101</v>
      </c>
      <c r="P30" s="114"/>
      <c r="Q30" s="114"/>
      <c r="R30" s="114"/>
      <c r="U30" s="117"/>
    </row>
    <row r="31" spans="1:21" ht="15" customHeight="1">
      <c r="A31" s="138" t="s">
        <v>62</v>
      </c>
      <c r="B31" s="130">
        <v>1900</v>
      </c>
      <c r="C31" s="122">
        <v>1224</v>
      </c>
      <c r="D31" s="122">
        <v>2506</v>
      </c>
      <c r="E31" s="111">
        <f t="shared" si="14"/>
        <v>1.31894736842105</v>
      </c>
      <c r="F31" s="112">
        <f t="shared" si="10"/>
        <v>1282</v>
      </c>
      <c r="G31" s="111">
        <f t="shared" si="11"/>
        <v>1.0473856209150301</v>
      </c>
      <c r="H31" s="112">
        <f t="shared" si="12"/>
        <v>2506</v>
      </c>
      <c r="I31" s="118" t="s">
        <v>63</v>
      </c>
      <c r="J31" s="136">
        <v>120</v>
      </c>
      <c r="K31" s="128">
        <v>78</v>
      </c>
      <c r="L31" s="137">
        <v>81</v>
      </c>
      <c r="M31" s="111">
        <f t="shared" si="4"/>
        <v>0.67500000000000004</v>
      </c>
      <c r="N31" s="112">
        <f t="shared" si="8"/>
        <v>3</v>
      </c>
      <c r="O31" s="111">
        <f t="shared" si="5"/>
        <v>3.8461538461538498E-2</v>
      </c>
      <c r="P31" s="114"/>
      <c r="Q31" s="114"/>
      <c r="R31" s="114"/>
      <c r="U31" s="117"/>
    </row>
    <row r="32" spans="1:21" ht="15" customHeight="1">
      <c r="A32" s="138" t="s">
        <v>64</v>
      </c>
      <c r="B32" s="130">
        <v>1100</v>
      </c>
      <c r="C32" s="122">
        <v>808</v>
      </c>
      <c r="D32" s="122">
        <v>1081</v>
      </c>
      <c r="E32" s="111">
        <f t="shared" si="14"/>
        <v>0.982727272727273</v>
      </c>
      <c r="F32" s="112">
        <f t="shared" si="10"/>
        <v>273</v>
      </c>
      <c r="G32" s="111">
        <f t="shared" si="11"/>
        <v>0.337871287128713</v>
      </c>
      <c r="H32" s="112">
        <f t="shared" si="12"/>
        <v>1081</v>
      </c>
      <c r="I32" s="118" t="s">
        <v>65</v>
      </c>
      <c r="J32" s="136">
        <v>4853</v>
      </c>
      <c r="K32" s="137">
        <v>3919</v>
      </c>
      <c r="L32" s="137">
        <v>2612</v>
      </c>
      <c r="M32" s="111">
        <f t="shared" si="4"/>
        <v>0.53822377910570796</v>
      </c>
      <c r="N32" s="112">
        <f t="shared" si="8"/>
        <v>-1307</v>
      </c>
      <c r="O32" s="111">
        <f t="shared" si="5"/>
        <v>-0.33350344475631499</v>
      </c>
      <c r="P32" s="114"/>
      <c r="Q32" s="114"/>
      <c r="R32" s="114"/>
    </row>
    <row r="33" spans="1:18" ht="15" customHeight="1">
      <c r="A33" s="138" t="s">
        <v>66</v>
      </c>
      <c r="B33" s="130">
        <v>3900</v>
      </c>
      <c r="C33" s="122">
        <v>3019</v>
      </c>
      <c r="D33" s="122">
        <v>3746</v>
      </c>
      <c r="E33" s="111">
        <f t="shared" si="14"/>
        <v>0.96051282051282005</v>
      </c>
      <c r="F33" s="112">
        <f t="shared" si="10"/>
        <v>727</v>
      </c>
      <c r="G33" s="111">
        <f t="shared" si="11"/>
        <v>0.240808214640609</v>
      </c>
      <c r="H33" s="112">
        <f t="shared" si="12"/>
        <v>3746</v>
      </c>
      <c r="I33" s="132"/>
      <c r="J33" s="136"/>
      <c r="K33" s="137"/>
      <c r="L33" s="137"/>
      <c r="M33" s="111"/>
      <c r="N33" s="112">
        <f t="shared" si="8"/>
        <v>0</v>
      </c>
      <c r="O33" s="111" t="str">
        <f t="shared" si="5"/>
        <v/>
      </c>
      <c r="P33" s="114"/>
      <c r="Q33" s="114"/>
      <c r="R33" s="114"/>
    </row>
    <row r="34" spans="1:18" ht="15" customHeight="1">
      <c r="A34" s="118" t="s">
        <v>67</v>
      </c>
      <c r="B34" s="130"/>
      <c r="C34" s="122"/>
      <c r="D34" s="122"/>
      <c r="E34" s="111" t="str">
        <f t="shared" si="14"/>
        <v/>
      </c>
      <c r="F34" s="112">
        <f t="shared" si="10"/>
        <v>0</v>
      </c>
      <c r="G34" s="111" t="str">
        <f t="shared" si="11"/>
        <v/>
      </c>
      <c r="H34" s="112">
        <f t="shared" si="12"/>
        <v>0</v>
      </c>
      <c r="I34" s="132"/>
      <c r="J34" s="136"/>
      <c r="K34" s="139"/>
      <c r="L34" s="139"/>
      <c r="M34" s="111"/>
      <c r="N34" s="112">
        <f t="shared" si="8"/>
        <v>0</v>
      </c>
      <c r="O34" s="111" t="str">
        <f t="shared" si="5"/>
        <v/>
      </c>
      <c r="P34" s="114"/>
      <c r="Q34" s="114"/>
      <c r="R34" s="114"/>
    </row>
    <row r="35" spans="1:18" ht="15" customHeight="1">
      <c r="A35" s="118" t="s">
        <v>68</v>
      </c>
      <c r="B35" s="130">
        <v>11100</v>
      </c>
      <c r="C35" s="122">
        <v>8831</v>
      </c>
      <c r="D35" s="122">
        <v>4127</v>
      </c>
      <c r="E35" s="111">
        <f t="shared" si="14"/>
        <v>0.371801801801802</v>
      </c>
      <c r="F35" s="112">
        <f t="shared" si="10"/>
        <v>-4704</v>
      </c>
      <c r="G35" s="111">
        <f t="shared" si="11"/>
        <v>-0.53266900690748498</v>
      </c>
      <c r="H35" s="112">
        <f t="shared" si="12"/>
        <v>4127</v>
      </c>
      <c r="I35" s="132"/>
      <c r="J35" s="136"/>
      <c r="K35" s="140"/>
      <c r="L35" s="140"/>
      <c r="M35" s="111"/>
      <c r="N35" s="112">
        <f t="shared" si="8"/>
        <v>0</v>
      </c>
      <c r="O35" s="111" t="str">
        <f t="shared" si="5"/>
        <v/>
      </c>
      <c r="P35" s="114"/>
      <c r="Q35" s="114"/>
      <c r="R35" s="114"/>
    </row>
    <row r="36" spans="1:18" ht="15" customHeight="1">
      <c r="A36" s="118" t="s">
        <v>69</v>
      </c>
      <c r="B36" s="110"/>
      <c r="C36" s="141"/>
      <c r="D36" s="141"/>
      <c r="E36" s="111" t="str">
        <f t="shared" si="14"/>
        <v/>
      </c>
      <c r="F36" s="112">
        <f t="shared" si="10"/>
        <v>0</v>
      </c>
      <c r="G36" s="111" t="str">
        <f t="shared" si="11"/>
        <v/>
      </c>
      <c r="H36" s="112">
        <f t="shared" si="12"/>
        <v>0</v>
      </c>
      <c r="J36" s="142"/>
      <c r="K36" s="130"/>
      <c r="L36" s="130"/>
      <c r="M36" s="143" t="str">
        <f t="shared" ref="M36:M39" si="15">IF(J36=0,"",L36/J36)</f>
        <v/>
      </c>
      <c r="N36" s="112">
        <f t="shared" si="8"/>
        <v>0</v>
      </c>
      <c r="O36" s="111" t="str">
        <f t="shared" si="5"/>
        <v/>
      </c>
      <c r="P36" s="114"/>
      <c r="Q36" s="114"/>
      <c r="R36" s="114"/>
    </row>
    <row r="37" spans="1:18" ht="15" customHeight="1">
      <c r="A37" s="118" t="s">
        <v>70</v>
      </c>
      <c r="B37" s="110"/>
      <c r="C37" s="141">
        <v>7</v>
      </c>
      <c r="D37" s="141">
        <v>23</v>
      </c>
      <c r="E37" s="111" t="str">
        <f t="shared" si="14"/>
        <v/>
      </c>
      <c r="F37" s="112">
        <f t="shared" si="10"/>
        <v>16</v>
      </c>
      <c r="G37" s="111">
        <f t="shared" si="11"/>
        <v>2.28571428571429</v>
      </c>
      <c r="H37" s="112">
        <f t="shared" si="12"/>
        <v>23</v>
      </c>
      <c r="J37" s="142"/>
      <c r="L37" s="130"/>
      <c r="M37" s="143" t="str">
        <f t="shared" si="15"/>
        <v/>
      </c>
      <c r="N37" s="112">
        <f t="shared" si="8"/>
        <v>0</v>
      </c>
      <c r="O37" s="111" t="str">
        <f t="shared" si="5"/>
        <v/>
      </c>
      <c r="P37" s="114"/>
      <c r="Q37" s="114"/>
      <c r="R37" s="114"/>
    </row>
    <row r="38" spans="1:18" ht="15" customHeight="1">
      <c r="A38" s="115" t="s">
        <v>71</v>
      </c>
      <c r="B38" s="110">
        <v>14361</v>
      </c>
      <c r="C38" s="144">
        <v>3480</v>
      </c>
      <c r="D38" s="144">
        <v>4842</v>
      </c>
      <c r="E38" s="111">
        <f t="shared" si="14"/>
        <v>0.337163150198454</v>
      </c>
      <c r="F38" s="112">
        <f t="shared" si="10"/>
        <v>1362</v>
      </c>
      <c r="G38" s="111">
        <f t="shared" si="11"/>
        <v>0.39137931034482798</v>
      </c>
      <c r="H38" s="112">
        <f t="shared" si="12"/>
        <v>4842</v>
      </c>
      <c r="I38" s="115" t="s">
        <v>72</v>
      </c>
      <c r="J38" s="140">
        <f>19311+83000</f>
        <v>102311</v>
      </c>
      <c r="K38" s="130">
        <v>29211</v>
      </c>
      <c r="L38" s="140">
        <v>47176</v>
      </c>
      <c r="M38" s="111">
        <f t="shared" si="15"/>
        <v>0.46110388912238198</v>
      </c>
      <c r="N38" s="112">
        <f t="shared" si="8"/>
        <v>17965</v>
      </c>
      <c r="O38" s="111">
        <f t="shared" si="5"/>
        <v>0.61500804491458705</v>
      </c>
      <c r="P38" s="114"/>
      <c r="Q38" s="114"/>
      <c r="R38" s="114"/>
    </row>
    <row r="39" spans="1:18" ht="15" customHeight="1">
      <c r="A39" s="115" t="s">
        <v>73</v>
      </c>
      <c r="B39" s="110">
        <v>25</v>
      </c>
      <c r="C39" s="144"/>
      <c r="D39" s="144">
        <v>19</v>
      </c>
      <c r="E39" s="111">
        <f t="shared" si="14"/>
        <v>0.76</v>
      </c>
      <c r="F39" s="112">
        <f t="shared" si="10"/>
        <v>19</v>
      </c>
      <c r="G39" s="111" t="str">
        <f t="shared" si="11"/>
        <v/>
      </c>
      <c r="H39" s="112">
        <f t="shared" si="12"/>
        <v>19</v>
      </c>
      <c r="I39" s="115" t="s">
        <v>74</v>
      </c>
      <c r="J39" s="140">
        <v>51</v>
      </c>
      <c r="K39" s="130"/>
      <c r="L39" s="140">
        <v>4</v>
      </c>
      <c r="M39" s="111">
        <f t="shared" si="15"/>
        <v>7.8431372549019607E-2</v>
      </c>
      <c r="N39" s="112">
        <f t="shared" si="8"/>
        <v>4</v>
      </c>
      <c r="O39" s="111" t="str">
        <f t="shared" si="5"/>
        <v/>
      </c>
      <c r="P39" s="114"/>
      <c r="Q39" s="114"/>
      <c r="R39" s="114"/>
    </row>
    <row r="40" spans="1:18">
      <c r="M40" s="147"/>
      <c r="N40" s="147"/>
      <c r="O40" s="147"/>
      <c r="P40" s="148"/>
      <c r="Q40" s="148"/>
      <c r="R40" s="148"/>
    </row>
    <row r="41" spans="1:18">
      <c r="E41" s="149"/>
      <c r="F41" s="150"/>
      <c r="G41" s="149"/>
      <c r="H41" s="149"/>
      <c r="M41" s="149"/>
      <c r="N41" s="150"/>
      <c r="O41" s="149"/>
      <c r="P41" s="151"/>
      <c r="Q41" s="151"/>
      <c r="R41" s="151"/>
    </row>
    <row r="42" spans="1:18">
      <c r="B42" s="117"/>
      <c r="C42" s="117"/>
      <c r="D42" s="152"/>
      <c r="E42" s="153"/>
      <c r="F42" s="154"/>
      <c r="G42" s="153"/>
      <c r="H42" s="149"/>
      <c r="I42" s="155"/>
    </row>
    <row r="43" spans="1:18">
      <c r="D43" s="152"/>
      <c r="E43" s="149"/>
      <c r="F43" s="150"/>
      <c r="G43" s="149"/>
      <c r="H43" s="149"/>
      <c r="I43" s="155"/>
      <c r="K43" s="157"/>
      <c r="L43" s="157"/>
    </row>
    <row r="44" spans="1:18">
      <c r="D44" s="152"/>
      <c r="E44" s="149"/>
      <c r="F44" s="150"/>
      <c r="G44" s="149"/>
      <c r="H44" s="149"/>
    </row>
    <row r="45" spans="1:18">
      <c r="B45" s="117"/>
      <c r="C45" s="117"/>
      <c r="D45" s="152"/>
      <c r="E45" s="153"/>
      <c r="F45" s="154"/>
      <c r="G45" s="153"/>
      <c r="H45" s="149"/>
    </row>
    <row r="46" spans="1:18">
      <c r="D46" s="152"/>
      <c r="E46" s="149"/>
      <c r="F46" s="150"/>
      <c r="G46" s="149"/>
      <c r="H46" s="149"/>
    </row>
    <row r="47" spans="1:18">
      <c r="D47" s="152"/>
      <c r="E47" s="149"/>
      <c r="F47" s="150"/>
      <c r="G47" s="149"/>
      <c r="H47" s="149"/>
    </row>
    <row r="48" spans="1:18">
      <c r="D48" s="152"/>
      <c r="E48" s="149"/>
      <c r="F48" s="150"/>
      <c r="G48" s="149"/>
      <c r="H48" s="149"/>
    </row>
    <row r="49" spans="4:8">
      <c r="D49" s="152"/>
      <c r="E49" s="149"/>
      <c r="F49" s="150"/>
      <c r="G49" s="149"/>
      <c r="H49" s="149"/>
    </row>
    <row r="50" spans="4:8">
      <c r="D50" s="152"/>
      <c r="E50" s="149"/>
      <c r="F50" s="150"/>
      <c r="G50" s="149"/>
      <c r="H50" s="149"/>
    </row>
    <row r="51" spans="4:8">
      <c r="E51" s="149"/>
      <c r="F51" s="150"/>
      <c r="G51" s="149"/>
      <c r="H51" s="149"/>
    </row>
  </sheetData>
  <protectedRanges>
    <protectedRange sqref="H31:H35 H37:H39 H27:H29 H9:H25" name="区域1" securityDescriptor=""/>
    <protectedRange sqref="C27:C29" name="区域1_4_1" securityDescriptor=""/>
    <protectedRange sqref="L30" name="区域1_2_1" securityDescriptor=""/>
    <protectedRange sqref="B13" name="区域1_1_1_1" securityDescriptor=""/>
    <protectedRange sqref="B38:B39" name="区域2_4_1" securityDescriptor=""/>
    <protectedRange sqref="B10 B12" name="区域1_1_1_2" securityDescriptor=""/>
    <protectedRange sqref="B9" name="区域1_5_1_1" securityDescriptor=""/>
    <protectedRange sqref="B11" name="区域1_2_3_1" securityDescriptor=""/>
    <protectedRange sqref="B14" name="区域1_2_5_1" securityDescriptor=""/>
    <protectedRange sqref="B15" name="区域1_2_5_1_1" securityDescriptor=""/>
    <protectedRange sqref="B17" name="区域1_2_6" securityDescriptor=""/>
    <protectedRange sqref="B18:B19" name="区域1_2_6_1" securityDescriptor=""/>
    <protectedRange sqref="B20:B21" name="区域1_2_6_2" securityDescriptor=""/>
    <protectedRange sqref="B22:B23" name="区域1_2_6_3" securityDescriptor=""/>
    <protectedRange sqref="B24" name="区域1_2_6_4" securityDescriptor=""/>
    <protectedRange sqref="L28" name="区域1_2_2" securityDescriptor=""/>
    <protectedRange sqref="D14" name="区域1_18_2_1" securityDescriptor=""/>
    <protectedRange sqref="D13" name="区域1_10_1" securityDescriptor=""/>
    <protectedRange sqref="D17 D21 D24:D25" name="区域1_2_11" securityDescriptor=""/>
    <protectedRange sqref="L23:L24" name="区域1_2_15_1" securityDescriptor=""/>
    <protectedRange sqref="D12" name="区域1_17_2_1_1" securityDescriptor=""/>
    <protectedRange sqref="D9" name="区域1_2" securityDescriptor=""/>
    <protectedRange sqref="D11" name="区域1_2_3" securityDescriptor=""/>
    <protectedRange sqref="D15" name="区域1_2_5" securityDescriptor=""/>
    <protectedRange sqref="D18:D20" name="区域1_2_8" securityDescriptor=""/>
    <protectedRange sqref="D22" name="区域1_2_9" securityDescriptor=""/>
    <protectedRange sqref="D23" name="区域1_2_10" securityDescriptor=""/>
    <protectedRange sqref="D31:D35" name="区域1_2_7" securityDescriptor=""/>
    <protectedRange sqref="L8:L22" name="区域1_2_13" securityDescriptor=""/>
    <protectedRange sqref="L25:L27" name="区域1_2_20" securityDescriptor=""/>
    <protectedRange sqref="C10" name="区域1_18_2_1_2" securityDescriptor=""/>
    <protectedRange sqref="C12" name="区域1_17_2_1_1_2" securityDescriptor=""/>
    <protectedRange sqref="C13" name="区域1_10_1_1" securityDescriptor=""/>
    <protectedRange sqref="C16 C25" name="区域1_2_11_1" securityDescriptor=""/>
    <protectedRange sqref="C11" name="区域1_2_3_3" securityDescriptor=""/>
    <protectedRange sqref="C14:C15" name="区域1_2_5_3" securityDescriptor=""/>
    <protectedRange sqref="C21" name="区域1_2_9_1" securityDescriptor=""/>
    <protectedRange sqref="C24" name="区域1_2_12_1" securityDescriptor=""/>
    <protectedRange sqref="K28" name="区域1_2_2_1" securityDescriptor=""/>
    <protectedRange sqref="K8:K22" name="区域1_2_13_1" securityDescriptor=""/>
    <protectedRange sqref="H36" name="区域1_1" securityDescriptor=""/>
    <protectedRange sqref="C9" name="区域1_2_4" securityDescriptor=""/>
    <protectedRange sqref="C17 C21 C24" name="区域1_2_11_2" securityDescriptor=""/>
    <protectedRange sqref="C18:C20" name="区域1_2_8_1" securityDescriptor=""/>
    <protectedRange sqref="C22" name="区域1_2_9_2" securityDescriptor=""/>
    <protectedRange sqref="C23" name="区域1_2_10_1" securityDescriptor=""/>
    <protectedRange sqref="C31:C35" name="区域1_2_7_1" securityDescriptor=""/>
    <protectedRange sqref="K30" name="区域1_2_1_1" securityDescriptor=""/>
    <protectedRange sqref="K28" name="区域1_2_2_2" securityDescriptor=""/>
    <protectedRange sqref="K23:K24" name="区域1_2_15_1_1" securityDescriptor=""/>
    <protectedRange sqref="K8:K22" name="区域1_2_13_2" securityDescriptor=""/>
    <protectedRange sqref="K25:K27" name="区域1_2_20_1" securityDescriptor=""/>
  </protectedRanges>
  <mergeCells count="13">
    <mergeCell ref="M40:O40"/>
    <mergeCell ref="A3:A4"/>
    <mergeCell ref="B3:B4"/>
    <mergeCell ref="C3:C4"/>
    <mergeCell ref="H3:H4"/>
    <mergeCell ref="I3:I4"/>
    <mergeCell ref="J3:J4"/>
    <mergeCell ref="K3:K4"/>
    <mergeCell ref="A1:O1"/>
    <mergeCell ref="D3:E3"/>
    <mergeCell ref="F3:G3"/>
    <mergeCell ref="L3:M3"/>
    <mergeCell ref="N3:O3"/>
  </mergeCells>
  <phoneticPr fontId="15" type="noConversion"/>
  <pageMargins left="1.85" right="0.75" top="1" bottom="1" header="0.5" footer="0.5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jsj</cp:lastModifiedBy>
  <cp:lastPrinted>2020-12-02T02:33:00Z</cp:lastPrinted>
  <dcterms:created xsi:type="dcterms:W3CDTF">2010-01-29T11:10:00Z</dcterms:created>
  <dcterms:modified xsi:type="dcterms:W3CDTF">2023-02-23T03:05:38Z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