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<sst xmlns="http://schemas.openxmlformats.org/spreadsheetml/2006/main" count="411">
  <si>
    <t>2020年阿克陶县公共财政预算支出安排情况</t>
  </si>
  <si>
    <t>单位：万元</t>
  </si>
  <si>
    <t>项目</t>
  </si>
  <si>
    <t>2020年预算数</t>
  </si>
  <si>
    <t>备注</t>
  </si>
  <si>
    <t>一、一般公共服务</t>
  </si>
  <si>
    <t>2020年阿克陶县公共财政支出预算，按照以收定支、收支平衡的原则，安排支出，不含政府债券资金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</si>
  <si>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</si>
  <si>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</si>
  <si>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</si>
  <si>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</si>
  <si>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</si>
  <si>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</si>
  <si>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</si>
  <si>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</si>
  <si>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</si>
  <si>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</si>
  <si>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</si>
  <si>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</si>
  <si>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</si>
  <si>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</si>
  <si>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</si>
  <si>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</si>
  <si>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</si>
  <si>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</si>
  <si>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</si>
  <si>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二十一、其他支出</t>
  </si>
  <si>
    <t>二十二、国债还本付息支出</t>
  </si>
  <si>
    <t>二十三债务发行费用支出</t>
  </si>
  <si>
    <t>公共财政预算支出</t>
  </si>
  <si>
    <t>2020年阿克陶县公共财政预算收支安排明细</t>
  </si>
  <si>
    <t>收入</t>
  </si>
  <si>
    <t>支出</t>
  </si>
  <si>
    <t>预算数</t>
  </si>
  <si>
    <t>一、税收收入小计</t>
  </si>
  <si>
    <t>一、一般公共服务支出</t>
  </si>
  <si>
    <t xml:space="preserve">    增值税（50%）</t>
  </si>
  <si>
    <t xml:space="preserve">  人大事务</t>
  </si>
  <si>
    <t xml:space="preserve">    企业所得税（40%）</t>
  </si>
  <si>
    <t xml:space="preserve">    行政运行</t>
  </si>
  <si>
    <t xml:space="preserve">    企业所得税退税</t>
  </si>
  <si>
    <t xml:space="preserve">    其他人大事务支出</t>
  </si>
  <si>
    <t xml:space="preserve">    个人所得税（40%）</t>
  </si>
  <si>
    <t xml:space="preserve">  政协事务</t>
  </si>
  <si>
    <t xml:space="preserve">    资源税</t>
  </si>
  <si>
    <t xml:space="preserve">    固定资产投资方向调节税</t>
  </si>
  <si>
    <t xml:space="preserve">  政府办公厅(室)及相关机构事务</t>
  </si>
  <si>
    <t xml:space="preserve">    城市维护建设税</t>
  </si>
  <si>
    <t xml:space="preserve">    房产税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</si>
  <si>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事业运行（政府办公厅（室）及相关机构事务）</t>
    </r>
  </si>
  <si>
    <t xml:space="preserve">    印花税</t>
  </si>
  <si>
    <t xml:space="preserve">    其他政府办公厅(室)及相关机构事务支出</t>
  </si>
  <si>
    <t xml:space="preserve">    城镇土地使用税</t>
  </si>
  <si>
    <t xml:space="preserve">  发展与改革事务</t>
  </si>
  <si>
    <t xml:space="preserve">    土地增值税</t>
  </si>
  <si>
    <t xml:space="preserve">    车船使用和牌照税</t>
  </si>
  <si>
    <t xml:space="preserve">  统计信息事务</t>
  </si>
  <si>
    <t xml:space="preserve">    耕地占用税</t>
  </si>
  <si>
    <t xml:space="preserve">    契税</t>
  </si>
  <si>
    <t xml:space="preserve">    专项普查活动</t>
  </si>
  <si>
    <t xml:space="preserve">    环境保护税</t>
  </si>
  <si>
    <t xml:space="preserve">  财政事务</t>
  </si>
  <si>
    <t xml:space="preserve">    其他财政事务支出</t>
  </si>
  <si>
    <t>二、非税收入小计</t>
  </si>
  <si>
    <t xml:space="preserve">  税收事务</t>
  </si>
  <si>
    <t xml:space="preserve">    专项收入</t>
  </si>
  <si>
    <t xml:space="preserve">    行政事业性收费收入</t>
  </si>
  <si>
    <t xml:space="preserve">  审计事务</t>
  </si>
  <si>
    <t xml:space="preserve">    罚没收入</t>
  </si>
  <si>
    <t xml:space="preserve">    国有资产经营收入</t>
  </si>
  <si>
    <t xml:space="preserve">    审计管理</t>
  </si>
  <si>
    <t xml:space="preserve">    国有资源（资产）有偿使用收入</t>
  </si>
  <si>
    <r>
      <t xml:space="preserve"> </t>
    </r>
    <r>
      <rPr>
        <sz val="11"/>
        <color indexed="8"/>
        <rFont val="宋体"/>
        <charset val="134"/>
      </rPr>
      <t xml:space="preserve"> 人力资源事务</t>
    </r>
  </si>
  <si>
    <t xml:space="preserve">    捐赠收入</t>
  </si>
  <si>
    <t xml:space="preserve">   其他人力资源事务支出</t>
  </si>
  <si>
    <t xml:space="preserve">  纪检监察事务</t>
  </si>
  <si>
    <t xml:space="preserve">    其他纪检监察事务支出</t>
  </si>
  <si>
    <t xml:space="preserve">  商贸事务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</si>
  <si>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事业运行（商贸事务）</t>
    </r>
  </si>
  <si>
    <t xml:space="preserve">    其他商贸事务支出</t>
  </si>
  <si>
    <t xml:space="preserve">  民族事务</t>
  </si>
  <si>
    <t xml:space="preserve">  质量技术监督与检验检疫事务</t>
  </si>
  <si>
    <t xml:space="preserve">    事业运行</t>
  </si>
  <si>
    <t xml:space="preserve">  档案事务</t>
  </si>
  <si>
    <t xml:space="preserve">    其他档案事务支出</t>
  </si>
  <si>
    <t xml:space="preserve">  群众团体事务</t>
  </si>
  <si>
    <t xml:space="preserve">    其他群众团体事务支出</t>
  </si>
  <si>
    <t xml:space="preserve">  党委办公厅(室)及相关机构事务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</si>
  <si>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机关服务（党委办公厅（室）及相关机构事务）</t>
    </r>
  </si>
  <si>
    <t xml:space="preserve">  组织事务</t>
  </si>
  <si>
    <t xml:space="preserve">    行政运行（组织事务）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</si>
  <si>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其他组织事务支出</t>
    </r>
  </si>
  <si>
    <t xml:space="preserve">  宣传事务</t>
  </si>
  <si>
    <t xml:space="preserve">  统战事务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</si>
  <si>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行政运行（统战事务）</t>
    </r>
  </si>
  <si>
    <t xml:space="preserve">    其他统战事务支出</t>
  </si>
  <si>
    <t xml:space="preserve">  网信事务</t>
  </si>
  <si>
    <t xml:space="preserve">   行政运行（网信事务）</t>
  </si>
  <si>
    <t xml:space="preserve">  市场监督管理事务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</si>
  <si>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事业运行</t>
    </r>
  </si>
  <si>
    <r>
      <t xml:space="preserve">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其他一般公共服务支出(款)</t>
    </r>
  </si>
  <si>
    <t xml:space="preserve">    其他一般公共服务支出(项)</t>
  </si>
  <si>
    <t>二、国防支出</t>
  </si>
  <si>
    <t xml:space="preserve">  国防动员</t>
  </si>
  <si>
    <t xml:space="preserve">     兵役征集</t>
  </si>
  <si>
    <t xml:space="preserve">     民兵</t>
  </si>
  <si>
    <t xml:space="preserve">     边海防</t>
  </si>
  <si>
    <t>三、公共安全支出</t>
  </si>
  <si>
    <t xml:space="preserve">  武装警察部队</t>
  </si>
  <si>
    <t xml:space="preserve">    武装警察部队</t>
  </si>
  <si>
    <t xml:space="preserve">    其他武装警察部队支出</t>
  </si>
  <si>
    <t xml:space="preserve">  公安</t>
  </si>
  <si>
    <t xml:space="preserve">    执法办案</t>
  </si>
  <si>
    <t xml:space="preserve">    其他公安支出</t>
  </si>
  <si>
    <t xml:space="preserve">  检察</t>
  </si>
  <si>
    <t xml:space="preserve">    其他检察支出</t>
  </si>
  <si>
    <t xml:space="preserve">  法院</t>
  </si>
  <si>
    <t xml:space="preserve">    “两庭”建设</t>
  </si>
  <si>
    <t xml:space="preserve">    其他法院支出</t>
  </si>
  <si>
    <t xml:space="preserve">  司法</t>
  </si>
  <si>
    <t xml:space="preserve">    法律援助</t>
  </si>
  <si>
    <t xml:space="preserve">    其他司法支出</t>
  </si>
  <si>
    <t xml:space="preserve">  其他公共安全支出(款)</t>
  </si>
  <si>
    <t xml:space="preserve">    其他公共安全支出(项)</t>
  </si>
  <si>
    <t>四、教育支出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</si>
  <si>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</si>
  <si>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</si>
  <si>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</si>
  <si>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</si>
  <si>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</si>
  <si>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</si>
  <si>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</si>
  <si>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</si>
  <si>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</si>
  <si>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中等职业教育</t>
  </si>
  <si>
    <t xml:space="preserve">    技校教育</t>
  </si>
  <si>
    <t xml:space="preserve">    职业高中教育</t>
  </si>
  <si>
    <t xml:space="preserve">  成人教育</t>
  </si>
  <si>
    <t xml:space="preserve">    成人广播电视教育</t>
  </si>
  <si>
    <t xml:space="preserve">  进修及培训</t>
  </si>
  <si>
    <t xml:space="preserve">    教师进修</t>
  </si>
  <si>
    <t xml:space="preserve">    干部教育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</si>
  <si>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培训支出</t>
    </r>
  </si>
  <si>
    <t xml:space="preserve">  教育费附加安排的支出</t>
  </si>
  <si>
    <t xml:space="preserve">    农村中小学教学设施</t>
  </si>
  <si>
    <t xml:space="preserve">    中等职业学校教学设施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</si>
  <si>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其他教育费附加安排的支出</t>
    </r>
  </si>
  <si>
    <t xml:space="preserve">  其他教育支出(款)</t>
  </si>
  <si>
    <t xml:space="preserve">    其他教育支出(项)</t>
  </si>
  <si>
    <t>五、科学技术支出</t>
  </si>
  <si>
    <t xml:space="preserve">  科学技术管理事务</t>
  </si>
  <si>
    <t xml:space="preserve">  科学技术普及</t>
  </si>
  <si>
    <t xml:space="preserve">    机构运行</t>
  </si>
  <si>
    <t xml:space="preserve">    其他科学技术普及支出</t>
  </si>
  <si>
    <t xml:space="preserve">  其他科学技术支出</t>
  </si>
  <si>
    <t xml:space="preserve">     其他科学技术支出</t>
  </si>
  <si>
    <t>六、文化旅游体育与传媒支出</t>
  </si>
  <si>
    <t xml:space="preserve">  文化和旅游</t>
  </si>
  <si>
    <t xml:space="preserve">    图书馆</t>
  </si>
  <si>
    <t xml:space="preserve">    艺术表演团体</t>
  </si>
  <si>
    <t xml:space="preserve">    群众文化</t>
  </si>
  <si>
    <t xml:space="preserve">    旅游宣传</t>
  </si>
  <si>
    <t xml:space="preserve">    其他文化和旅游支出</t>
  </si>
  <si>
    <t xml:space="preserve">  新闻出版电影</t>
  </si>
  <si>
    <t xml:space="preserve">    其他新闻出版电影支出</t>
  </si>
  <si>
    <t xml:space="preserve">  广播电视</t>
  </si>
  <si>
    <t xml:space="preserve">    电视</t>
  </si>
  <si>
    <t xml:space="preserve">  其他文化体育与传媒支出(款)</t>
  </si>
  <si>
    <t xml:space="preserve">    其他文化体育与传媒支出(项)</t>
  </si>
  <si>
    <t>七、社会保障和就业支出</t>
  </si>
  <si>
    <t xml:space="preserve">  人力资源和社会保障管理事务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</si>
  <si>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社会保险经办机构</t>
    </r>
  </si>
  <si>
    <t xml:space="preserve">  民政管理事务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</si>
  <si>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其他民政管理事务支出</t>
    </r>
  </si>
  <si>
    <t xml:space="preserve">  行政事业单位离退休</t>
  </si>
  <si>
    <r>
      <t xml:space="preserve">   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机关事业单位基本养老保险缴费支出</t>
    </r>
  </si>
  <si>
    <t xml:space="preserve">    机关事业单位职业年金缴费支出</t>
  </si>
  <si>
    <t xml:space="preserve">  就业补助</t>
  </si>
  <si>
    <t xml:space="preserve">    其他就业补助支出</t>
  </si>
  <si>
    <t xml:space="preserve">  抚恤</t>
  </si>
  <si>
    <t xml:space="preserve">    伤残抚恤</t>
  </si>
  <si>
    <t xml:space="preserve">    在乡复员、退伍军人生活补助</t>
  </si>
  <si>
    <t xml:space="preserve">  退役安置</t>
  </si>
  <si>
    <t xml:space="preserve">    退役士兵安置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</si>
  <si>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</si>
  <si>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</si>
  <si>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</si>
  <si>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</si>
  <si>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</si>
  <si>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</si>
  <si>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</si>
  <si>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</si>
  <si>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</si>
  <si>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其他残疾人事业支出</t>
  </si>
  <si>
    <t xml:space="preserve">  红十字事业</t>
  </si>
  <si>
    <t xml:space="preserve">  财政对基本养老保险基金的补助</t>
  </si>
  <si>
    <t xml:space="preserve">    财政对城乡居民基本养老保险基金的补助</t>
  </si>
  <si>
    <t xml:space="preserve">  其他社会保障和就业支出</t>
  </si>
  <si>
    <t xml:space="preserve">    其他社会保障和就业支出</t>
  </si>
  <si>
    <t>八、卫生健康支出</t>
  </si>
  <si>
    <t xml:space="preserve">  卫生健康管理事务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</si>
  <si>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其他卫生健康管理事务支出</t>
    </r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</si>
  <si>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</si>
  <si>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</si>
  <si>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</si>
  <si>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</si>
  <si>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</si>
  <si>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</si>
  <si>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</si>
  <si>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</si>
  <si>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</si>
  <si>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</si>
  <si>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</si>
  <si>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其他专业公共卫生机构</t>
  </si>
  <si>
    <t xml:space="preserve">    基本公共卫生服务</t>
  </si>
  <si>
    <r>
      <t xml:space="preserve">    </t>
    </r>
    <r>
      <rPr>
        <sz val="11"/>
        <color theme="1"/>
        <rFont val="宋体"/>
        <charset val="134"/>
        <scheme val="minor"/>
      </rPr>
      <t>重大公共卫生专项</t>
    </r>
  </si>
  <si>
    <t xml:space="preserve">  医疗保障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</si>
  <si>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行政运行</t>
    </r>
  </si>
  <si>
    <t xml:space="preserve">    优抚对象医疗补助</t>
  </si>
  <si>
    <t xml:space="preserve">    城镇居民基本医疗保险</t>
  </si>
  <si>
    <t xml:space="preserve">    城乡医疗救助</t>
  </si>
  <si>
    <t xml:space="preserve">  行政事业单位医疗</t>
  </si>
  <si>
    <t xml:space="preserve">    事业单位医疗</t>
  </si>
  <si>
    <t xml:space="preserve">  计划生育事务</t>
  </si>
  <si>
    <t xml:space="preserve">    计划生育服务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</si>
  <si>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计划生育服务</t>
    </r>
  </si>
  <si>
    <t xml:space="preserve">    其他计划生育事务支出</t>
  </si>
  <si>
    <r>
      <t xml:space="preserve"> 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医疗救助</t>
    </r>
  </si>
  <si>
    <t>九、节能环保支出</t>
  </si>
  <si>
    <t xml:space="preserve">  环境保护管理事务</t>
  </si>
  <si>
    <r>
      <t xml:space="preserve">   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行政运行</t>
    </r>
  </si>
  <si>
    <t xml:space="preserve">  环境监测与监察</t>
  </si>
  <si>
    <t xml:space="preserve">    其他环境监测与监察支出</t>
  </si>
  <si>
    <t xml:space="preserve">  污染防治</t>
  </si>
  <si>
    <r>
      <t xml:space="preserve">    </t>
    </r>
    <r>
      <rPr>
        <sz val="11"/>
        <color theme="1"/>
        <rFont val="宋体"/>
        <charset val="134"/>
        <scheme val="minor"/>
      </rPr>
      <t>固体废弃物与化学品</t>
    </r>
  </si>
  <si>
    <t xml:space="preserve">    排污费安排的支出</t>
  </si>
  <si>
    <t xml:space="preserve">  自然生态保护</t>
  </si>
  <si>
    <t xml:space="preserve">    农村环境保护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</si>
  <si>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其他自然生态保护支出</t>
    </r>
  </si>
  <si>
    <t xml:space="preserve">  退耕还林</t>
  </si>
  <si>
    <t xml:space="preserve">    退耕现金</t>
  </si>
  <si>
    <t xml:space="preserve">    其他退耕还林支出</t>
  </si>
  <si>
    <t xml:space="preserve">  退牧还草</t>
  </si>
  <si>
    <t xml:space="preserve">    退牧还草工程建设</t>
  </si>
  <si>
    <t xml:space="preserve">  污染减排</t>
  </si>
  <si>
    <t xml:space="preserve">     生态环境监测与信息</t>
  </si>
  <si>
    <t xml:space="preserve">     减排专项支出</t>
  </si>
  <si>
    <t xml:space="preserve">  能源管理事务</t>
  </si>
  <si>
    <t xml:space="preserve">    能源行业管理</t>
  </si>
  <si>
    <t>十、城乡社区支出</t>
  </si>
  <si>
    <t xml:space="preserve">  城乡社区管理事务</t>
  </si>
  <si>
    <t xml:space="preserve">    城管执法</t>
  </si>
  <si>
    <t xml:space="preserve">    工程建设管理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</si>
  <si>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</si>
  <si>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</si>
  <si>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</si>
  <si>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</si>
  <si>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r>
      <t xml:space="preserve">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城乡社区公共设施</t>
    </r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</si>
  <si>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</si>
  <si>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</si>
  <si>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</si>
  <si>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</si>
  <si>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</si>
  <si>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</si>
  <si>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>十一、农林水支出</t>
  </si>
  <si>
    <t xml:space="preserve">  农业农村</t>
  </si>
  <si>
    <t xml:space="preserve">    科技转化与推广服务</t>
  </si>
  <si>
    <t xml:space="preserve">    病虫害控制</t>
  </si>
  <si>
    <t xml:space="preserve">    农产品质量安全</t>
  </si>
  <si>
    <t xml:space="preserve">    防灾救灾</t>
  </si>
  <si>
    <t xml:space="preserve">    农业生产支持补贴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</si>
  <si>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</si>
  <si>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</si>
  <si>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</si>
  <si>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其他农业支出</t>
  </si>
  <si>
    <t xml:space="preserve">  林业和草原</t>
  </si>
  <si>
    <t xml:space="preserve">    事业机构</t>
  </si>
  <si>
    <t xml:space="preserve">    森林培育</t>
  </si>
  <si>
    <t xml:space="preserve">    森林生态效益补偿</t>
  </si>
  <si>
    <t xml:space="preserve">    执法与监督</t>
  </si>
  <si>
    <t xml:space="preserve">    防灾减灾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</si>
  <si>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</si>
  <si>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</si>
  <si>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</si>
  <si>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</si>
  <si>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</si>
  <si>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水利执法监督</t>
  </si>
  <si>
    <t xml:space="preserve">    防汛</t>
  </si>
  <si>
    <t xml:space="preserve">    农田水利</t>
  </si>
  <si>
    <t xml:space="preserve">    水利技术推广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</si>
  <si>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</si>
  <si>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</si>
  <si>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</si>
  <si>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</si>
  <si>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</si>
  <si>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扶贫贷款奖补和贴息</t>
  </si>
  <si>
    <t xml:space="preserve">    其他扶贫支出</t>
  </si>
  <si>
    <t xml:space="preserve">  农业综合开发</t>
  </si>
  <si>
    <t xml:space="preserve">      机构运行</t>
  </si>
  <si>
    <t xml:space="preserve">      产业化发展</t>
  </si>
  <si>
    <t xml:space="preserve">  农村综合改革</t>
  </si>
  <si>
    <t xml:space="preserve">      对村级一事一议的补助</t>
  </si>
  <si>
    <t xml:space="preserve">      国有农场办社会职能改革补助</t>
  </si>
  <si>
    <t xml:space="preserve">      对村集体经济组织的补助</t>
  </si>
  <si>
    <t xml:space="preserve">      农村综合改革示范试点补助</t>
  </si>
  <si>
    <t xml:space="preserve">  普惠金融发展支出</t>
  </si>
  <si>
    <t xml:space="preserve">      农业保险保费补贴</t>
  </si>
  <si>
    <t xml:space="preserve">      其他普惠金融发展支出</t>
  </si>
  <si>
    <t xml:space="preserve">  其他农林水支出</t>
  </si>
  <si>
    <t xml:space="preserve">      其他农林水支出</t>
  </si>
  <si>
    <t>十二、交通运输支出</t>
  </si>
  <si>
    <t xml:space="preserve">  公路水路运输</t>
  </si>
  <si>
    <t xml:space="preserve">    公路建设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</si>
  <si>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</si>
  <si>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</si>
  <si>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</si>
  <si>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邮政业支出</t>
  </si>
  <si>
    <t xml:space="preserve">    其他邮政业支出</t>
  </si>
  <si>
    <t xml:space="preserve">  车辆购置税支出</t>
  </si>
  <si>
    <t xml:space="preserve">    车辆购置税用于公路等基础设施建设支出</t>
  </si>
  <si>
    <t>十三、资源勘探信息等支出</t>
  </si>
  <si>
    <t xml:space="preserve">  制造业</t>
  </si>
  <si>
    <t xml:space="preserve">    纺织业</t>
  </si>
  <si>
    <r>
      <t xml:space="preserve">    </t>
    </r>
    <r>
      <rPr>
        <sz val="11"/>
        <color theme="1"/>
        <rFont val="宋体"/>
        <charset val="134"/>
        <scheme val="minor"/>
      </rPr>
      <t>其他制造业支出</t>
    </r>
  </si>
  <si>
    <t xml:space="preserve">  支持中小企业发展和管理支出</t>
  </si>
  <si>
    <t xml:space="preserve">    中小企业发展专项</t>
  </si>
  <si>
    <t>十四、商业服务业等支出</t>
  </si>
  <si>
    <t xml:space="preserve">  商业流通事务</t>
  </si>
  <si>
    <t xml:space="preserve">    其他商业流通事务支出</t>
  </si>
  <si>
    <t xml:space="preserve">  旅游业管理与服务支出</t>
  </si>
  <si>
    <t>公共财政收入合计</t>
  </si>
  <si>
    <t xml:space="preserve">    其他旅游业管理与服务支出</t>
  </si>
  <si>
    <t>十五、自然资源海洋气象等支出</t>
  </si>
  <si>
    <r>
      <t xml:space="preserve">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自然资源事务</t>
    </r>
  </si>
  <si>
    <t>上级补助收入</t>
  </si>
  <si>
    <t>返还性收入</t>
  </si>
  <si>
    <t xml:space="preserve">    国土整治</t>
  </si>
  <si>
    <t xml:space="preserve">    所得税基数返还收入</t>
  </si>
  <si>
    <t xml:space="preserve">    增值税和消费性税收返还收入</t>
  </si>
  <si>
    <t xml:space="preserve">  测绘事务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</si>
  <si>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增值税“五五分享”税收返还收入</t>
    </r>
  </si>
  <si>
    <t xml:space="preserve">    测绘工程建设</t>
  </si>
  <si>
    <t>一般性转移支付收入</t>
  </si>
  <si>
    <t xml:space="preserve">  气象事务</t>
  </si>
  <si>
    <t xml:space="preserve">      体制补助收入</t>
  </si>
  <si>
    <t xml:space="preserve">      均衡性转移支付收入</t>
  </si>
  <si>
    <t xml:space="preserve">    气象事业机构</t>
  </si>
  <si>
    <t xml:space="preserve">      县级基本财力保障机制奖补资金收入</t>
  </si>
  <si>
    <t>十六、住房保障支出</t>
  </si>
  <si>
    <t xml:space="preserve">      结算补助收入</t>
  </si>
  <si>
    <t xml:space="preserve">  保障性安居工程支出</t>
  </si>
  <si>
    <t xml:space="preserve">      资源枯竭型城市转移支付补助收入</t>
  </si>
  <si>
    <t xml:space="preserve">    少数民族地区游牧民定居工程</t>
  </si>
  <si>
    <t xml:space="preserve">      企业事业单位划转补助收入</t>
  </si>
  <si>
    <t xml:space="preserve">    农村危房改造</t>
  </si>
  <si>
    <t xml:space="preserve">      产粮（油）大县奖励资金收入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</si>
  <si>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棚户区改造</t>
    </r>
  </si>
  <si>
    <t xml:space="preserve">      重点生态功能区转移支付收入</t>
  </si>
  <si>
    <t xml:space="preserve">    其他保障性安居工程支出</t>
  </si>
  <si>
    <t xml:space="preserve">      固定数额补助收入</t>
  </si>
  <si>
    <t>十七、粮油物资储备支出</t>
  </si>
  <si>
    <t xml:space="preserve">      革命老区转移支付收入</t>
  </si>
  <si>
    <t xml:space="preserve">  粮油事务</t>
  </si>
  <si>
    <t xml:space="preserve">      民族地区转移支付收入</t>
  </si>
  <si>
    <t xml:space="preserve">    其他粮油事务支出</t>
  </si>
  <si>
    <t xml:space="preserve">      边境地区转移支付收入</t>
  </si>
  <si>
    <t>十八、灾害防治及应急管理支出</t>
  </si>
  <si>
    <t xml:space="preserve">      贫困地区转移支付收入</t>
  </si>
  <si>
    <r>
      <t xml:space="preserve"> </t>
    </r>
    <r>
      <rPr>
        <sz val="11"/>
        <color indexed="8"/>
        <rFont val="宋体"/>
        <charset val="134"/>
      </rPr>
      <t xml:space="preserve"> 应急管理事务</t>
    </r>
  </si>
  <si>
    <t xml:space="preserve">      一般公共服务共同财政事权转移支付收入</t>
  </si>
  <si>
    <t xml:space="preserve">     行政运行</t>
  </si>
  <si>
    <t xml:space="preserve">      外交共同财政事权转移支付收入</t>
  </si>
  <si>
    <t xml:space="preserve">     安全监管</t>
  </si>
  <si>
    <t xml:space="preserve">      国防共同财政事权转移支付收入</t>
  </si>
  <si>
    <r>
      <t xml:space="preserve">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消防事务</t>
    </r>
  </si>
  <si>
    <t xml:space="preserve">      公共安全共同财政事权转移支付收入</t>
  </si>
  <si>
    <t xml:space="preserve">      教育共同财政事权转移支付收入</t>
  </si>
  <si>
    <r>
      <t xml:space="preserve"> </t>
    </r>
    <r>
      <rPr>
        <sz val="11"/>
        <color indexed="8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其他消防事务支出</t>
    </r>
  </si>
  <si>
    <t xml:space="preserve">      科学技术共同财政事权转移支付收入</t>
  </si>
  <si>
    <r>
      <t xml:space="preserve">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地震事务</t>
    </r>
  </si>
  <si>
    <t xml:space="preserve">      文化旅游体育与传媒共同财政事权转移支付收入</t>
  </si>
  <si>
    <r>
      <t xml:space="preserve"> </t>
    </r>
    <r>
      <rPr>
        <sz val="11"/>
        <color indexed="8"/>
        <rFont val="宋体"/>
        <charset val="134"/>
      </rPr>
      <t xml:space="preserve">     </t>
    </r>
    <r>
      <rPr>
        <sz val="11"/>
        <color theme="1"/>
        <rFont val="宋体"/>
        <charset val="134"/>
        <scheme val="minor"/>
      </rPr>
      <t>行政运行</t>
    </r>
  </si>
  <si>
    <t xml:space="preserve">      社会保障和就业共同财政事权转移支付收入</t>
  </si>
  <si>
    <r>
      <t xml:space="preserve"> </t>
    </r>
    <r>
      <rPr>
        <sz val="11"/>
        <color indexed="8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地震应急救援</t>
    </r>
  </si>
  <si>
    <t xml:space="preserve">      医疗卫生共同财政事权转移支付收入</t>
  </si>
  <si>
    <t xml:space="preserve">  自然灾害救灾及恢复重建支出</t>
  </si>
  <si>
    <t xml:space="preserve">      节能环保共同财政事权转移支付收入</t>
  </si>
  <si>
    <t xml:space="preserve">    中央自然灾害生活补助</t>
  </si>
  <si>
    <t xml:space="preserve">      城乡社区共同财政事权转移支付收入</t>
  </si>
  <si>
    <t>十九、其他支出(类)</t>
  </si>
  <si>
    <t xml:space="preserve">      农林水共同财政事权转移支付收入</t>
  </si>
  <si>
    <t xml:space="preserve">  其他支出(款)</t>
  </si>
  <si>
    <t xml:space="preserve">      交通运输共同财政事权转移支付收入</t>
  </si>
  <si>
    <t xml:space="preserve">    其他支出(项)</t>
  </si>
  <si>
    <t xml:space="preserve">      资源勘探信息等共同财政事权转移支付收入</t>
  </si>
  <si>
    <t>二十、债务付息支出</t>
  </si>
  <si>
    <t xml:space="preserve">      商业服务业等共同财政事权转移支付收入</t>
  </si>
  <si>
    <t xml:space="preserve">  地方政府一般债务付息支出</t>
  </si>
  <si>
    <t xml:space="preserve">      金融共同财政事权转移支付收入</t>
  </si>
  <si>
    <t xml:space="preserve">    地方政府其他一般债务付息支出</t>
  </si>
  <si>
    <t xml:space="preserve">      自然资源海洋气象等共同财政事权转移支付收入</t>
  </si>
  <si>
    <t>二十一、债务发行费用支出</t>
  </si>
  <si>
    <t xml:space="preserve">      住房保障共同财政事权转移支付收入</t>
  </si>
  <si>
    <t xml:space="preserve">    地方政府一般债务发行费用支出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</si>
  <si>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</si>
  <si>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</si>
  <si>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</si>
  <si>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</si>
  <si>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>专项转移支付收入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</si>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</sst>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2"/>
      <color indexed="8"/>
      <name val="仿宋"/>
      <family val="3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indexed="8"/>
      <name val="仿宋"/>
      <family val="3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19" borderId="19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24" fillId="21" borderId="2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14" fontId="0" fillId="0" borderId="5" xfId="0" applyNumberForma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0" fontId="5" fillId="0" borderId="12" xfId="11" applyNumberFormat="1" applyFont="1" applyBorder="1" applyAlignment="1">
      <alignment horizontal="center" vertical="center" wrapText="1"/>
    </xf>
    <xf numFmtId="10" fontId="5" fillId="0" borderId="6" xfId="11" applyNumberFormat="1" applyFont="1" applyBorder="1" applyAlignment="1">
      <alignment horizontal="center" vertical="center" wrapText="1"/>
    </xf>
    <xf numFmtId="1" fontId="0" fillId="0" borderId="6" xfId="0" applyNumberFormat="1" applyFill="1" applyBorder="1" applyAlignment="1"/>
    <xf numFmtId="0" fontId="0" fillId="0" borderId="5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0" fontId="5" fillId="0" borderId="9" xfId="11" applyNumberFormat="1" applyFont="1" applyBorder="1" applyAlignment="1">
      <alignment horizontal="center" vertical="center" wrapText="1"/>
    </xf>
    <xf numFmtId="14" fontId="0" fillId="0" borderId="0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opLeftCell="A13" workbookViewId="0">
      <selection activeCell="A11" sqref="A11"/>
    </sheetView>
  </sheetViews>
  <sheetFormatPr defaultColWidth="9" defaultRowHeight="13.5" outlineLevelCol="2"/>
  <cols>
    <col min="1" max="1" width="31.375" style="1" customWidth="1"/>
    <col min="2" max="2" width="25" style="1" customWidth="1"/>
    <col min="3" max="3" width="27.75" style="3" customWidth="1"/>
    <col min="4" max="4" width="13.75" style="1" customWidth="1"/>
    <col min="5" max="16384" width="9" style="1"/>
  </cols>
  <sheetData>
    <row r="1" s="1" customFormat="1" ht="39.75" customHeight="1" spans="1:3">
      <c r="A1" s="37" t="s">
        <v>0</v>
      </c>
      <c r="B1" s="37"/>
      <c r="C1" s="37"/>
    </row>
    <row r="2" s="1" customFormat="1" ht="27" customHeight="1" spans="3:3">
      <c r="C2" s="38" t="s">
        <v>1</v>
      </c>
    </row>
    <row r="3" s="36" customFormat="1" ht="21" customHeight="1" spans="1:3">
      <c r="A3" s="39" t="s">
        <v>2</v>
      </c>
      <c r="B3" s="6" t="s">
        <v>3</v>
      </c>
      <c r="C3" s="40" t="s">
        <v>4</v>
      </c>
    </row>
    <row r="4" s="1" customFormat="1" ht="21" customHeight="1" spans="1:3">
      <c r="A4" s="41" t="s">
        <v>5</v>
      </c>
      <c r="B4" s="42">
        <v>43110</v>
      </c>
      <c r="C4" s="43" t="s">
        <v>6</v>
      </c>
    </row>
    <row r="5" s="1" customFormat="1" ht="21" customHeight="1" spans="1:3">
      <c r="A5" s="41" t="s">
        <v>7</v>
      </c>
      <c r="B5" s="42">
        <f>ROUND(D5/10000,0)</f>
        <v>0</v>
      </c>
      <c r="C5" s="44"/>
    </row>
    <row r="6" s="1" customFormat="1" ht="21" customHeight="1" spans="1:3">
      <c r="A6" s="15" t="s">
        <v>8</v>
      </c>
      <c r="B6" s="45">
        <v>281</v>
      </c>
      <c r="C6" s="44"/>
    </row>
    <row r="7" s="1" customFormat="1" ht="21" customHeight="1" spans="1:3">
      <c r="A7" s="41" t="s">
        <v>9</v>
      </c>
      <c r="B7" s="42">
        <v>79905</v>
      </c>
      <c r="C7" s="44"/>
    </row>
    <row r="8" s="1" customFormat="1" ht="21" customHeight="1" spans="1:3">
      <c r="A8" s="41" t="s">
        <v>10</v>
      </c>
      <c r="B8" s="42">
        <f>108178+9200</f>
        <v>117378</v>
      </c>
      <c r="C8" s="44"/>
    </row>
    <row r="9" s="1" customFormat="1" ht="21" customHeight="1" spans="1:3">
      <c r="A9" s="41" t="s">
        <v>11</v>
      </c>
      <c r="B9" s="42">
        <v>283</v>
      </c>
      <c r="C9" s="44"/>
    </row>
    <row r="10" s="1" customFormat="1" ht="21" customHeight="1" spans="1:3">
      <c r="A10" s="41" t="s">
        <v>12</v>
      </c>
      <c r="B10" s="42">
        <v>6757</v>
      </c>
      <c r="C10" s="44"/>
    </row>
    <row r="11" s="1" customFormat="1" ht="21" customHeight="1" spans="1:3">
      <c r="A11" s="41" t="s">
        <v>13</v>
      </c>
      <c r="B11" s="42">
        <v>54102</v>
      </c>
      <c r="C11" s="44"/>
    </row>
    <row r="12" s="1" customFormat="1" ht="21" customHeight="1" spans="1:3">
      <c r="A12" s="41" t="s">
        <v>14</v>
      </c>
      <c r="B12" s="42">
        <v>31419</v>
      </c>
      <c r="C12" s="44"/>
    </row>
    <row r="13" s="1" customFormat="1" ht="21" customHeight="1" spans="1:3">
      <c r="A13" s="41" t="s">
        <v>15</v>
      </c>
      <c r="B13" s="42">
        <v>3820</v>
      </c>
      <c r="C13" s="44"/>
    </row>
    <row r="14" s="1" customFormat="1" ht="21" customHeight="1" spans="1:3">
      <c r="A14" s="41" t="s">
        <v>16</v>
      </c>
      <c r="B14" s="42">
        <v>10946</v>
      </c>
      <c r="C14" s="44"/>
    </row>
    <row r="15" s="1" customFormat="1" ht="21" customHeight="1" spans="1:3">
      <c r="A15" s="41" t="s">
        <v>17</v>
      </c>
      <c r="B15" s="42">
        <v>106650</v>
      </c>
      <c r="C15" s="44"/>
    </row>
    <row r="16" s="1" customFormat="1" ht="21" customHeight="1" spans="1:3">
      <c r="A16" s="41" t="s">
        <v>18</v>
      </c>
      <c r="B16" s="42">
        <v>8659</v>
      </c>
      <c r="C16" s="44"/>
    </row>
    <row r="17" s="1" customFormat="1" ht="21" customHeight="1" spans="1:3">
      <c r="A17" s="41" t="s">
        <v>19</v>
      </c>
      <c r="B17" s="42">
        <v>2452</v>
      </c>
      <c r="C17" s="44"/>
    </row>
    <row r="18" s="1" customFormat="1" ht="21" customHeight="1" spans="1:3">
      <c r="A18" s="41" t="s">
        <v>20</v>
      </c>
      <c r="B18" s="42">
        <v>160</v>
      </c>
      <c r="C18" s="44"/>
    </row>
    <row r="19" s="1" customFormat="1" ht="21" customHeight="1" spans="1:3">
      <c r="A19" s="41" t="s">
        <v>21</v>
      </c>
      <c r="B19" s="42">
        <f>ROUND(D19/10000,0)</f>
        <v>0</v>
      </c>
      <c r="C19" s="44"/>
    </row>
    <row r="20" s="1" customFormat="1" ht="21" customHeight="1" spans="1:3">
      <c r="A20" s="46" t="s">
        <v>22</v>
      </c>
      <c r="B20" s="42">
        <v>1602</v>
      </c>
      <c r="C20" s="44"/>
    </row>
    <row r="21" s="1" customFormat="1" ht="21" customHeight="1" spans="1:3">
      <c r="A21" s="41" t="s">
        <v>23</v>
      </c>
      <c r="B21" s="42">
        <v>13845</v>
      </c>
      <c r="C21" s="44"/>
    </row>
    <row r="22" s="1" customFormat="1" ht="21" customHeight="1" spans="1:3">
      <c r="A22" s="41" t="s">
        <v>24</v>
      </c>
      <c r="B22" s="42">
        <v>612</v>
      </c>
      <c r="C22" s="44"/>
    </row>
    <row r="23" s="1" customFormat="1" ht="21" customHeight="1" spans="1:3">
      <c r="A23" s="46" t="s">
        <v>25</v>
      </c>
      <c r="B23" s="42">
        <v>1778</v>
      </c>
      <c r="C23" s="44"/>
    </row>
    <row r="24" s="1" customFormat="1" ht="21" customHeight="1" spans="1:3">
      <c r="A24" s="46" t="s">
        <v>26</v>
      </c>
      <c r="B24" s="42">
        <f>10367+315</f>
        <v>10682</v>
      </c>
      <c r="C24" s="44"/>
    </row>
    <row r="25" s="1" customFormat="1" ht="21" customHeight="1" spans="1:3">
      <c r="A25" s="41" t="s">
        <v>27</v>
      </c>
      <c r="B25" s="42">
        <v>12880</v>
      </c>
      <c r="C25" s="44"/>
    </row>
    <row r="26" s="1" customFormat="1" ht="21" customHeight="1" spans="1:3">
      <c r="A26" s="41" t="s">
        <v>28</v>
      </c>
      <c r="B26" s="42">
        <v>105</v>
      </c>
      <c r="C26" s="44"/>
    </row>
    <row r="27" s="1" customFormat="1" ht="21" customHeight="1" spans="1:3">
      <c r="A27" s="41"/>
      <c r="B27" s="42"/>
      <c r="C27" s="44"/>
    </row>
    <row r="28" s="1" customFormat="1" ht="21" customHeight="1" spans="1:3">
      <c r="A28" s="47" t="s">
        <v>29</v>
      </c>
      <c r="B28" s="48">
        <f>SUM(B4:B27)</f>
        <v>507426</v>
      </c>
      <c r="C28" s="49"/>
    </row>
    <row r="29" s="1" customFormat="1" spans="3:3">
      <c r="C29" s="3"/>
    </row>
    <row r="30" s="1" customFormat="1" spans="3:3">
      <c r="C30" s="3"/>
    </row>
    <row r="31" s="1" customFormat="1" spans="3:3">
      <c r="C31" s="3"/>
    </row>
    <row r="32" s="1" customFormat="1" spans="3:3">
      <c r="C32" s="3"/>
    </row>
    <row r="33" s="1" customFormat="1" spans="3:3">
      <c r="C33" s="3"/>
    </row>
    <row r="34" s="1" customFormat="1" spans="3:3">
      <c r="C34" s="3"/>
    </row>
    <row r="35" s="1" customFormat="1" spans="3:3">
      <c r="C35" s="3"/>
    </row>
    <row r="36" s="1" customFormat="1" spans="3:3">
      <c r="C36" s="3"/>
    </row>
    <row r="37" s="1" customFormat="1" spans="3:3">
      <c r="C37" s="3"/>
    </row>
    <row r="38" s="1" customFormat="1" spans="3:3">
      <c r="C38" s="3"/>
    </row>
    <row r="39" s="1" customFormat="1" spans="3:3">
      <c r="C39" s="3"/>
    </row>
    <row r="40" s="1" customFormat="1" spans="3:3">
      <c r="C40" s="3"/>
    </row>
    <row r="41" spans="1:1">
      <c r="A41" s="50"/>
    </row>
  </sheetData>
  <mergeCells count="2">
    <mergeCell ref="A1:C1"/>
    <mergeCell ref="C4:C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9"/>
  <sheetViews>
    <sheetView tabSelected="1" workbookViewId="0">
      <selection activeCell="C17" sqref="C17"/>
    </sheetView>
  </sheetViews>
  <sheetFormatPr defaultColWidth="9" defaultRowHeight="13.5" outlineLevelCol="4"/>
  <cols>
    <col min="1" max="1" width="27.25" style="1" customWidth="1"/>
    <col min="2" max="2" width="21.125" style="1" customWidth="1"/>
    <col min="3" max="3" width="34.25" style="1" customWidth="1"/>
    <col min="4" max="4" width="16" style="1" customWidth="1"/>
    <col min="5" max="5" width="12.625" style="1" customWidth="1"/>
    <col min="6" max="16384" width="9" style="1"/>
  </cols>
  <sheetData>
    <row r="1" s="1" customFormat="1" ht="27" spans="1:5">
      <c r="A1" s="4" t="s">
        <v>30</v>
      </c>
      <c r="B1" s="4"/>
      <c r="C1" s="4"/>
      <c r="D1" s="4"/>
      <c r="E1" s="4"/>
    </row>
    <row r="2" s="1" customFormat="1" spans="5:5">
      <c r="E2" s="5" t="s">
        <v>1</v>
      </c>
    </row>
    <row r="3" s="1" customFormat="1" spans="1:5">
      <c r="A3" s="6" t="s">
        <v>31</v>
      </c>
      <c r="B3" s="6"/>
      <c r="C3" s="6" t="s">
        <v>32</v>
      </c>
      <c r="D3" s="6"/>
      <c r="E3" s="6" t="s">
        <v>4</v>
      </c>
    </row>
    <row r="4" s="2" customFormat="1" spans="1:5">
      <c r="A4" s="7" t="s">
        <v>2</v>
      </c>
      <c r="B4" s="8" t="s">
        <v>33</v>
      </c>
      <c r="C4" s="9" t="s">
        <v>2</v>
      </c>
      <c r="D4" s="8" t="s">
        <v>33</v>
      </c>
      <c r="E4" s="10"/>
    </row>
    <row r="5" s="3" customFormat="1" spans="1:5">
      <c r="A5" s="11" t="s">
        <v>34</v>
      </c>
      <c r="B5" s="12">
        <f>SUM(B6:B20)</f>
        <v>34160</v>
      </c>
      <c r="C5" s="13" t="s">
        <v>35</v>
      </c>
      <c r="D5" s="12">
        <f>D6+D9+D11+D15+D17+D20+D23+D25+D28+D30+D33+D37+D61+D39+D42+D45+D48+D51+D54+D56+D64+D59</f>
        <v>43110</v>
      </c>
      <c r="E5" s="14"/>
    </row>
    <row r="6" s="3" customFormat="1" spans="1:5">
      <c r="A6" s="15" t="s">
        <v>36</v>
      </c>
      <c r="B6" s="16">
        <v>17700</v>
      </c>
      <c r="C6" s="17" t="s">
        <v>37</v>
      </c>
      <c r="D6" s="16">
        <f>SUM(D7:D8)</f>
        <v>419</v>
      </c>
      <c r="E6" s="18"/>
    </row>
    <row r="7" s="3" customFormat="1" spans="1:5">
      <c r="A7" s="15" t="s">
        <v>38</v>
      </c>
      <c r="B7" s="16">
        <v>4430</v>
      </c>
      <c r="C7" s="17" t="s">
        <v>39</v>
      </c>
      <c r="D7" s="16">
        <v>419</v>
      </c>
      <c r="E7" s="18"/>
    </row>
    <row r="8" s="3" customFormat="1" spans="1:5">
      <c r="A8" s="15" t="s">
        <v>40</v>
      </c>
      <c r="B8" s="16"/>
      <c r="C8" s="17" t="s">
        <v>41</v>
      </c>
      <c r="D8" s="16"/>
      <c r="E8" s="18"/>
    </row>
    <row r="9" s="3" customFormat="1" spans="1:5">
      <c r="A9" s="15" t="s">
        <v>42</v>
      </c>
      <c r="B9" s="16">
        <v>2160</v>
      </c>
      <c r="C9" s="17" t="s">
        <v>43</v>
      </c>
      <c r="D9" s="16">
        <f>D10</f>
        <v>404</v>
      </c>
      <c r="E9" s="18"/>
    </row>
    <row r="10" s="3" customFormat="1" spans="1:5">
      <c r="A10" s="15" t="s">
        <v>44</v>
      </c>
      <c r="B10" s="16">
        <v>5050</v>
      </c>
      <c r="C10" s="17" t="s">
        <v>39</v>
      </c>
      <c r="D10" s="16">
        <v>404</v>
      </c>
      <c r="E10" s="18"/>
    </row>
    <row r="11" s="3" customFormat="1" spans="1:5">
      <c r="A11" s="15" t="s">
        <v>45</v>
      </c>
      <c r="B11" s="16"/>
      <c r="C11" s="17" t="s">
        <v>46</v>
      </c>
      <c r="D11" s="16">
        <f>SUM(D12:D14)</f>
        <v>18005</v>
      </c>
      <c r="E11" s="18"/>
    </row>
    <row r="12" s="3" customFormat="1" spans="1:5">
      <c r="A12" s="15" t="s">
        <v>47</v>
      </c>
      <c r="B12" s="16">
        <v>1250</v>
      </c>
      <c r="C12" s="17" t="s">
        <v>39</v>
      </c>
      <c r="D12" s="16">
        <f>18345-650+300</f>
        <v>17995</v>
      </c>
      <c r="E12" s="18"/>
    </row>
    <row r="13" s="3" customFormat="1" ht="27" spans="1:5">
      <c r="A13" s="15" t="s">
        <v>48</v>
      </c>
      <c r="B13" s="16">
        <v>510</v>
      </c>
      <c r="C13" s="19" t="s">
        <v>49</v>
      </c>
      <c r="D13" s="16"/>
      <c r="E13" s="18"/>
    </row>
    <row r="14" s="3" customFormat="1" ht="27" spans="1:5">
      <c r="A14" s="15" t="s">
        <v>50</v>
      </c>
      <c r="B14" s="16">
        <v>830</v>
      </c>
      <c r="C14" s="17" t="s">
        <v>51</v>
      </c>
      <c r="D14" s="16">
        <v>10</v>
      </c>
      <c r="E14" s="18"/>
    </row>
    <row r="15" s="3" customFormat="1" spans="1:5">
      <c r="A15" s="15" t="s">
        <v>52</v>
      </c>
      <c r="B15" s="16">
        <v>200</v>
      </c>
      <c r="C15" s="17" t="s">
        <v>53</v>
      </c>
      <c r="D15" s="16">
        <f>D16</f>
        <v>820</v>
      </c>
      <c r="E15" s="18"/>
    </row>
    <row r="16" s="3" customFormat="1" spans="1:5">
      <c r="A16" s="15" t="s">
        <v>54</v>
      </c>
      <c r="B16" s="16">
        <v>120</v>
      </c>
      <c r="C16" s="17" t="s">
        <v>39</v>
      </c>
      <c r="D16" s="16">
        <v>820</v>
      </c>
      <c r="E16" s="18"/>
    </row>
    <row r="17" s="3" customFormat="1" spans="1:5">
      <c r="A17" s="15" t="s">
        <v>55</v>
      </c>
      <c r="B17" s="16">
        <v>700</v>
      </c>
      <c r="C17" s="17" t="s">
        <v>56</v>
      </c>
      <c r="D17" s="16">
        <f>SUM(D18:D19)</f>
        <v>238</v>
      </c>
      <c r="E17" s="18"/>
    </row>
    <row r="18" s="3" customFormat="1" spans="1:5">
      <c r="A18" s="15" t="s">
        <v>57</v>
      </c>
      <c r="B18" s="16">
        <v>500</v>
      </c>
      <c r="C18" s="17" t="s">
        <v>39</v>
      </c>
      <c r="D18" s="16">
        <v>195</v>
      </c>
      <c r="E18" s="18"/>
    </row>
    <row r="19" s="3" customFormat="1" spans="1:5">
      <c r="A19" s="15" t="s">
        <v>58</v>
      </c>
      <c r="B19" s="16">
        <v>610</v>
      </c>
      <c r="C19" s="19" t="s">
        <v>59</v>
      </c>
      <c r="D19" s="16">
        <v>43</v>
      </c>
      <c r="E19" s="18"/>
    </row>
    <row r="20" s="3" customFormat="1" spans="1:5">
      <c r="A20" s="15" t="s">
        <v>60</v>
      </c>
      <c r="B20" s="16">
        <v>100</v>
      </c>
      <c r="C20" s="17" t="s">
        <v>61</v>
      </c>
      <c r="D20" s="16">
        <f>SUM(D21:D22)</f>
        <v>2294</v>
      </c>
      <c r="E20" s="18"/>
    </row>
    <row r="21" s="3" customFormat="1" spans="1:5">
      <c r="A21" s="15"/>
      <c r="B21" s="16"/>
      <c r="C21" s="17" t="s">
        <v>39</v>
      </c>
      <c r="D21" s="16">
        <v>2229</v>
      </c>
      <c r="E21" s="18"/>
    </row>
    <row r="22" s="3" customFormat="1" spans="1:5">
      <c r="A22" s="15"/>
      <c r="B22" s="16"/>
      <c r="C22" s="17" t="s">
        <v>62</v>
      </c>
      <c r="D22" s="16">
        <v>65</v>
      </c>
      <c r="E22" s="18"/>
    </row>
    <row r="23" s="3" customFormat="1" spans="1:5">
      <c r="A23" s="11" t="s">
        <v>63</v>
      </c>
      <c r="B23" s="12">
        <f>SUM(B24:B29)</f>
        <v>9046</v>
      </c>
      <c r="C23" s="17" t="s">
        <v>64</v>
      </c>
      <c r="D23" s="16">
        <f>D24</f>
        <v>209</v>
      </c>
      <c r="E23" s="18"/>
    </row>
    <row r="24" s="3" customFormat="1" spans="1:5">
      <c r="A24" s="15" t="s">
        <v>65</v>
      </c>
      <c r="B24" s="16">
        <v>1811</v>
      </c>
      <c r="C24" s="17" t="s">
        <v>39</v>
      </c>
      <c r="D24" s="16">
        <v>209</v>
      </c>
      <c r="E24" s="18"/>
    </row>
    <row r="25" s="3" customFormat="1" spans="1:5">
      <c r="A25" s="15" t="s">
        <v>66</v>
      </c>
      <c r="B25" s="16">
        <v>1526</v>
      </c>
      <c r="C25" s="17" t="s">
        <v>67</v>
      </c>
      <c r="D25" s="16">
        <f>SUM(D26:D27)</f>
        <v>701</v>
      </c>
      <c r="E25" s="18"/>
    </row>
    <row r="26" s="3" customFormat="1" spans="1:5">
      <c r="A26" s="15" t="s">
        <v>68</v>
      </c>
      <c r="B26" s="16">
        <v>1509</v>
      </c>
      <c r="C26" s="17" t="s">
        <v>39</v>
      </c>
      <c r="D26" s="16">
        <v>700</v>
      </c>
      <c r="E26" s="18"/>
    </row>
    <row r="27" s="3" customFormat="1" spans="1:5">
      <c r="A27" s="15" t="s">
        <v>69</v>
      </c>
      <c r="B27" s="16"/>
      <c r="C27" s="19" t="s">
        <v>70</v>
      </c>
      <c r="D27" s="16">
        <v>1</v>
      </c>
      <c r="E27" s="18"/>
    </row>
    <row r="28" s="3" customFormat="1" ht="27" spans="1:5">
      <c r="A28" s="15" t="s">
        <v>71</v>
      </c>
      <c r="B28" s="16">
        <v>2700</v>
      </c>
      <c r="C28" s="19" t="s">
        <v>72</v>
      </c>
      <c r="D28" s="16">
        <f>D29</f>
        <v>22</v>
      </c>
      <c r="E28" s="18"/>
    </row>
    <row r="29" s="3" customFormat="1" spans="1:5">
      <c r="A29" s="15" t="s">
        <v>73</v>
      </c>
      <c r="B29" s="16">
        <v>1500</v>
      </c>
      <c r="C29" s="19" t="s">
        <v>74</v>
      </c>
      <c r="D29" s="16">
        <v>22</v>
      </c>
      <c r="E29" s="18"/>
    </row>
    <row r="30" s="3" customFormat="1" spans="1:5">
      <c r="A30" s="15"/>
      <c r="B30" s="16"/>
      <c r="C30" s="17" t="s">
        <v>75</v>
      </c>
      <c r="D30" s="16">
        <f>D31+D32</f>
        <v>1448</v>
      </c>
      <c r="E30" s="18"/>
    </row>
    <row r="31" s="3" customFormat="1" spans="1:5">
      <c r="A31" s="15"/>
      <c r="B31" s="16"/>
      <c r="C31" s="17" t="s">
        <v>39</v>
      </c>
      <c r="D31" s="16">
        <v>1138</v>
      </c>
      <c r="E31" s="18"/>
    </row>
    <row r="32" s="3" customFormat="1" spans="1:5">
      <c r="A32" s="15"/>
      <c r="B32" s="16"/>
      <c r="C32" s="19" t="s">
        <v>76</v>
      </c>
      <c r="D32" s="16">
        <v>310</v>
      </c>
      <c r="E32" s="18"/>
    </row>
    <row r="33" s="3" customFormat="1" spans="1:5">
      <c r="A33" s="15"/>
      <c r="B33" s="16"/>
      <c r="C33" s="17" t="s">
        <v>77</v>
      </c>
      <c r="D33" s="16">
        <f>SUM(D34:D36)</f>
        <v>1249</v>
      </c>
      <c r="E33" s="18"/>
    </row>
    <row r="34" s="3" customFormat="1" spans="1:5">
      <c r="A34" s="15"/>
      <c r="B34" s="16"/>
      <c r="C34" s="17" t="s">
        <v>39</v>
      </c>
      <c r="D34" s="16">
        <v>313</v>
      </c>
      <c r="E34" s="18"/>
    </row>
    <row r="35" s="3" customFormat="1" spans="1:5">
      <c r="A35" s="15"/>
      <c r="B35" s="16"/>
      <c r="C35" s="19" t="s">
        <v>78</v>
      </c>
      <c r="D35" s="16">
        <v>825</v>
      </c>
      <c r="E35" s="18"/>
    </row>
    <row r="36" s="3" customFormat="1" spans="1:5">
      <c r="A36" s="15"/>
      <c r="B36" s="16"/>
      <c r="C36" s="17" t="s">
        <v>79</v>
      </c>
      <c r="D36" s="16">
        <v>111</v>
      </c>
      <c r="E36" s="18"/>
    </row>
    <row r="37" s="3" customFormat="1" spans="1:5">
      <c r="A37" s="15"/>
      <c r="B37" s="16"/>
      <c r="C37" s="19" t="s">
        <v>80</v>
      </c>
      <c r="D37" s="16">
        <f>D38</f>
        <v>57</v>
      </c>
      <c r="E37" s="18"/>
    </row>
    <row r="38" s="3" customFormat="1" spans="1:5">
      <c r="A38" s="15"/>
      <c r="B38" s="16"/>
      <c r="C38" s="19" t="s">
        <v>39</v>
      </c>
      <c r="D38" s="16">
        <v>57</v>
      </c>
      <c r="E38" s="18"/>
    </row>
    <row r="39" s="3" customFormat="1" spans="1:5">
      <c r="A39" s="15"/>
      <c r="B39" s="16"/>
      <c r="C39" s="19" t="s">
        <v>81</v>
      </c>
      <c r="D39" s="16">
        <f>SUM(D40:D41)</f>
        <v>0</v>
      </c>
      <c r="E39" s="18"/>
    </row>
    <row r="40" s="3" customFormat="1" spans="1:5">
      <c r="A40" s="15"/>
      <c r="B40" s="16"/>
      <c r="C40" s="19" t="s">
        <v>39</v>
      </c>
      <c r="D40" s="16"/>
      <c r="E40" s="18"/>
    </row>
    <row r="41" s="3" customFormat="1" spans="1:5">
      <c r="A41" s="20"/>
      <c r="B41" s="16"/>
      <c r="C41" s="19" t="s">
        <v>82</v>
      </c>
      <c r="D41" s="16"/>
      <c r="E41" s="18"/>
    </row>
    <row r="42" s="3" customFormat="1" spans="1:5">
      <c r="A42" s="21"/>
      <c r="B42" s="22"/>
      <c r="C42" s="17" t="s">
        <v>83</v>
      </c>
      <c r="D42" s="16">
        <f>D43+D44</f>
        <v>368</v>
      </c>
      <c r="E42" s="18"/>
    </row>
    <row r="43" s="3" customFormat="1" spans="1:5">
      <c r="A43" s="15"/>
      <c r="B43" s="16"/>
      <c r="C43" s="17" t="s">
        <v>39</v>
      </c>
      <c r="D43" s="16">
        <v>125</v>
      </c>
      <c r="E43" s="18"/>
    </row>
    <row r="44" s="3" customFormat="1" spans="1:5">
      <c r="A44" s="15"/>
      <c r="B44" s="16"/>
      <c r="C44" s="19" t="s">
        <v>84</v>
      </c>
      <c r="D44" s="16">
        <v>243</v>
      </c>
      <c r="E44" s="18"/>
    </row>
    <row r="45" s="3" customFormat="1" spans="1:5">
      <c r="A45" s="15"/>
      <c r="B45" s="16"/>
      <c r="C45" s="17" t="s">
        <v>85</v>
      </c>
      <c r="D45" s="16">
        <f>SUM(D46:D47)</f>
        <v>372</v>
      </c>
      <c r="E45" s="18"/>
    </row>
    <row r="46" s="3" customFormat="1" spans="1:5">
      <c r="A46" s="15"/>
      <c r="B46" s="16"/>
      <c r="C46" s="17" t="s">
        <v>39</v>
      </c>
      <c r="D46" s="16">
        <v>372</v>
      </c>
      <c r="E46" s="18"/>
    </row>
    <row r="47" s="3" customFormat="1" spans="1:5">
      <c r="A47" s="15"/>
      <c r="B47" s="16"/>
      <c r="C47" s="23" t="s">
        <v>86</v>
      </c>
      <c r="D47" s="22">
        <v>0</v>
      </c>
      <c r="E47" s="24"/>
    </row>
    <row r="48" s="3" customFormat="1" spans="1:5">
      <c r="A48" s="15"/>
      <c r="B48" s="16"/>
      <c r="C48" s="17" t="s">
        <v>87</v>
      </c>
      <c r="D48" s="16">
        <f>D49+D50</f>
        <v>11248</v>
      </c>
      <c r="E48" s="18"/>
    </row>
    <row r="49" s="3" customFormat="1" spans="1:5">
      <c r="A49" s="15"/>
      <c r="B49" s="16"/>
      <c r="C49" s="17" t="s">
        <v>39</v>
      </c>
      <c r="D49" s="16">
        <v>11248</v>
      </c>
      <c r="E49" s="18"/>
    </row>
    <row r="50" s="3" customFormat="1" ht="27" spans="1:5">
      <c r="A50" s="15"/>
      <c r="B50" s="16"/>
      <c r="C50" s="19" t="s">
        <v>88</v>
      </c>
      <c r="D50" s="16"/>
      <c r="E50" s="18"/>
    </row>
    <row r="51" s="3" customFormat="1" spans="1:5">
      <c r="A51" s="15"/>
      <c r="B51" s="16"/>
      <c r="C51" s="17" t="s">
        <v>89</v>
      </c>
      <c r="D51" s="16">
        <f>D52+D53</f>
        <v>3083</v>
      </c>
      <c r="E51" s="18"/>
    </row>
    <row r="52" s="3" customFormat="1" spans="1:5">
      <c r="A52" s="15"/>
      <c r="B52" s="16"/>
      <c r="C52" s="19" t="s">
        <v>90</v>
      </c>
      <c r="D52" s="16">
        <v>443</v>
      </c>
      <c r="E52" s="18"/>
    </row>
    <row r="53" s="3" customFormat="1" spans="1:5">
      <c r="A53" s="15"/>
      <c r="B53" s="16"/>
      <c r="C53" s="19" t="s">
        <v>91</v>
      </c>
      <c r="D53" s="16">
        <v>2640</v>
      </c>
      <c r="E53" s="18"/>
    </row>
    <row r="54" s="3" customFormat="1" spans="1:5">
      <c r="A54" s="15"/>
      <c r="B54" s="16"/>
      <c r="C54" s="19" t="s">
        <v>92</v>
      </c>
      <c r="D54" s="16">
        <f>D55</f>
        <v>199</v>
      </c>
      <c r="E54" s="18"/>
    </row>
    <row r="55" s="3" customFormat="1" spans="1:5">
      <c r="A55" s="15"/>
      <c r="B55" s="16"/>
      <c r="C55" s="19" t="s">
        <v>39</v>
      </c>
      <c r="D55" s="16">
        <v>199</v>
      </c>
      <c r="E55" s="18"/>
    </row>
    <row r="56" s="3" customFormat="1" spans="1:5">
      <c r="A56" s="15"/>
      <c r="B56" s="16"/>
      <c r="C56" s="19" t="s">
        <v>93</v>
      </c>
      <c r="D56" s="16">
        <f>D58+D57</f>
        <v>181</v>
      </c>
      <c r="E56" s="18"/>
    </row>
    <row r="57" s="3" customFormat="1" spans="1:5">
      <c r="A57" s="15"/>
      <c r="B57" s="16"/>
      <c r="C57" s="19" t="s">
        <v>94</v>
      </c>
      <c r="D57" s="16">
        <v>175</v>
      </c>
      <c r="E57" s="18"/>
    </row>
    <row r="58" s="3" customFormat="1" spans="1:5">
      <c r="A58" s="15"/>
      <c r="B58" s="16"/>
      <c r="C58" s="19" t="s">
        <v>95</v>
      </c>
      <c r="D58" s="16">
        <v>6</v>
      </c>
      <c r="E58" s="18"/>
    </row>
    <row r="59" s="3" customFormat="1" spans="1:5">
      <c r="A59" s="15"/>
      <c r="B59" s="16"/>
      <c r="C59" s="19" t="s">
        <v>96</v>
      </c>
      <c r="D59" s="16">
        <f>D60</f>
        <v>32</v>
      </c>
      <c r="E59" s="18"/>
    </row>
    <row r="60" s="3" customFormat="1" spans="1:5">
      <c r="A60" s="15"/>
      <c r="B60" s="16"/>
      <c r="C60" s="19" t="s">
        <v>97</v>
      </c>
      <c r="D60" s="16">
        <v>32</v>
      </c>
      <c r="E60" s="18"/>
    </row>
    <row r="61" s="3" customFormat="1" spans="1:5">
      <c r="A61" s="15"/>
      <c r="B61" s="16"/>
      <c r="C61" s="19" t="s">
        <v>98</v>
      </c>
      <c r="D61" s="16">
        <f>D62+D63</f>
        <v>1109</v>
      </c>
      <c r="E61" s="18"/>
    </row>
    <row r="62" s="3" customFormat="1" spans="1:5">
      <c r="A62" s="15"/>
      <c r="B62" s="16"/>
      <c r="C62" s="19" t="s">
        <v>39</v>
      </c>
      <c r="D62" s="16">
        <v>750</v>
      </c>
      <c r="E62" s="18"/>
    </row>
    <row r="63" s="3" customFormat="1" spans="1:5">
      <c r="A63" s="15"/>
      <c r="B63" s="16"/>
      <c r="C63" s="19" t="s">
        <v>99</v>
      </c>
      <c r="D63" s="16">
        <v>359</v>
      </c>
      <c r="E63" s="18"/>
    </row>
    <row r="64" s="3" customFormat="1" spans="1:5">
      <c r="A64" s="15"/>
      <c r="B64" s="16"/>
      <c r="C64" s="19" t="s">
        <v>100</v>
      </c>
      <c r="D64" s="16">
        <f>D65</f>
        <v>652</v>
      </c>
      <c r="E64" s="18"/>
    </row>
    <row r="65" s="3" customFormat="1" spans="1:5">
      <c r="A65" s="15"/>
      <c r="B65" s="16"/>
      <c r="C65" s="19" t="s">
        <v>101</v>
      </c>
      <c r="D65" s="16">
        <v>652</v>
      </c>
      <c r="E65" s="18"/>
    </row>
    <row r="66" s="3" customFormat="1" spans="1:5">
      <c r="A66" s="15"/>
      <c r="B66" s="16"/>
      <c r="C66" s="25" t="s">
        <v>102</v>
      </c>
      <c r="D66" s="16">
        <f>D67</f>
        <v>281</v>
      </c>
      <c r="E66" s="18"/>
    </row>
    <row r="67" s="3" customFormat="1" spans="1:5">
      <c r="A67" s="15"/>
      <c r="B67" s="16"/>
      <c r="C67" s="19" t="s">
        <v>103</v>
      </c>
      <c r="D67" s="16">
        <f>D68+D69+D70</f>
        <v>281</v>
      </c>
      <c r="E67" s="18"/>
    </row>
    <row r="68" s="3" customFormat="1" spans="1:5">
      <c r="A68" s="15"/>
      <c r="B68" s="16"/>
      <c r="C68" s="19" t="s">
        <v>104</v>
      </c>
      <c r="D68" s="16">
        <v>9</v>
      </c>
      <c r="E68" s="18"/>
    </row>
    <row r="69" s="3" customFormat="1" spans="1:5">
      <c r="A69" s="15"/>
      <c r="B69" s="16"/>
      <c r="C69" s="19" t="s">
        <v>105</v>
      </c>
      <c r="D69" s="16">
        <v>194</v>
      </c>
      <c r="E69" s="18"/>
    </row>
    <row r="70" s="3" customFormat="1" spans="1:5">
      <c r="A70" s="15"/>
      <c r="B70" s="16"/>
      <c r="C70" s="19" t="s">
        <v>106</v>
      </c>
      <c r="D70" s="16">
        <v>78</v>
      </c>
      <c r="E70" s="18"/>
    </row>
    <row r="71" s="3" customFormat="1" spans="1:5">
      <c r="A71" s="15"/>
      <c r="B71" s="16"/>
      <c r="C71" s="13" t="s">
        <v>107</v>
      </c>
      <c r="D71" s="12">
        <f>D72+D75+D80+D83+D87+D91</f>
        <v>79905</v>
      </c>
      <c r="E71" s="14"/>
    </row>
    <row r="72" s="3" customFormat="1" spans="1:5">
      <c r="A72" s="15"/>
      <c r="B72" s="16"/>
      <c r="C72" s="17" t="s">
        <v>108</v>
      </c>
      <c r="D72" s="16">
        <f>SUM(D73:D74)</f>
        <v>196</v>
      </c>
      <c r="E72" s="18"/>
    </row>
    <row r="73" s="3" customFormat="1" spans="1:5">
      <c r="A73" s="15"/>
      <c r="B73" s="16"/>
      <c r="C73" s="19" t="s">
        <v>109</v>
      </c>
      <c r="D73" s="16"/>
      <c r="E73" s="18"/>
    </row>
    <row r="74" s="3" customFormat="1" spans="1:5">
      <c r="A74" s="15"/>
      <c r="B74" s="16"/>
      <c r="C74" s="19" t="s">
        <v>110</v>
      </c>
      <c r="D74" s="16">
        <v>196</v>
      </c>
      <c r="E74" s="18"/>
    </row>
    <row r="75" s="3" customFormat="1" spans="1:5">
      <c r="A75" s="15"/>
      <c r="B75" s="16"/>
      <c r="C75" s="17" t="s">
        <v>111</v>
      </c>
      <c r="D75" s="16">
        <f>SUM(D76:D79)</f>
        <v>52903</v>
      </c>
      <c r="E75" s="18"/>
    </row>
    <row r="76" s="3" customFormat="1" spans="1:5">
      <c r="A76" s="15"/>
      <c r="B76" s="16"/>
      <c r="C76" s="17" t="s">
        <v>39</v>
      </c>
      <c r="D76" s="16">
        <f>47326+500</f>
        <v>47826</v>
      </c>
      <c r="E76" s="18"/>
    </row>
    <row r="77" s="3" customFormat="1" spans="1:5">
      <c r="A77" s="15"/>
      <c r="B77" s="16"/>
      <c r="C77" s="17" t="s">
        <v>112</v>
      </c>
      <c r="D77" s="16"/>
      <c r="E77" s="18"/>
    </row>
    <row r="78" s="3" customFormat="1" spans="1:5">
      <c r="A78" s="15"/>
      <c r="B78" s="16"/>
      <c r="C78" s="17" t="s">
        <v>82</v>
      </c>
      <c r="D78" s="16"/>
      <c r="E78" s="18"/>
    </row>
    <row r="79" s="3" customFormat="1" spans="1:5">
      <c r="A79" s="15"/>
      <c r="B79" s="16"/>
      <c r="C79" s="17" t="s">
        <v>113</v>
      </c>
      <c r="D79" s="16">
        <v>5077</v>
      </c>
      <c r="E79" s="18"/>
    </row>
    <row r="80" s="3" customFormat="1" spans="1:5">
      <c r="A80" s="15"/>
      <c r="B80" s="16"/>
      <c r="C80" s="17" t="s">
        <v>114</v>
      </c>
      <c r="D80" s="16">
        <f>SUM(D81:D82)</f>
        <v>831</v>
      </c>
      <c r="E80" s="18"/>
    </row>
    <row r="81" s="3" customFormat="1" spans="1:5">
      <c r="A81" s="15"/>
      <c r="B81" s="16"/>
      <c r="C81" s="17" t="s">
        <v>39</v>
      </c>
      <c r="D81" s="16">
        <v>771</v>
      </c>
      <c r="E81" s="18"/>
    </row>
    <row r="82" s="3" customFormat="1" spans="1:5">
      <c r="A82" s="15"/>
      <c r="B82" s="16"/>
      <c r="C82" s="17" t="s">
        <v>115</v>
      </c>
      <c r="D82" s="16">
        <v>60</v>
      </c>
      <c r="E82" s="18"/>
    </row>
    <row r="83" s="3" customFormat="1" spans="1:5">
      <c r="A83" s="15"/>
      <c r="B83" s="16"/>
      <c r="C83" s="17" t="s">
        <v>116</v>
      </c>
      <c r="D83" s="16">
        <f>SUM(D84:D86)</f>
        <v>1393</v>
      </c>
      <c r="E83" s="18"/>
    </row>
    <row r="84" s="3" customFormat="1" spans="1:5">
      <c r="A84" s="15"/>
      <c r="B84" s="16"/>
      <c r="C84" s="17" t="s">
        <v>39</v>
      </c>
      <c r="D84" s="16">
        <v>1393</v>
      </c>
      <c r="E84" s="18"/>
    </row>
    <row r="85" s="3" customFormat="1" spans="1:5">
      <c r="A85" s="21"/>
      <c r="B85" s="22"/>
      <c r="C85" s="17" t="s">
        <v>117</v>
      </c>
      <c r="D85" s="16"/>
      <c r="E85" s="18"/>
    </row>
    <row r="86" s="3" customFormat="1" spans="1:5">
      <c r="A86" s="15"/>
      <c r="B86" s="16"/>
      <c r="C86" s="17" t="s">
        <v>118</v>
      </c>
      <c r="D86" s="16"/>
      <c r="E86" s="18"/>
    </row>
    <row r="87" s="3" customFormat="1" spans="1:5">
      <c r="A87" s="15"/>
      <c r="B87" s="16"/>
      <c r="C87" s="17" t="s">
        <v>119</v>
      </c>
      <c r="D87" s="16">
        <f>SUM(D88:D90)</f>
        <v>623</v>
      </c>
      <c r="E87" s="18"/>
    </row>
    <row r="88" s="3" customFormat="1" spans="1:5">
      <c r="A88" s="15"/>
      <c r="B88" s="16"/>
      <c r="C88" s="17" t="s">
        <v>39</v>
      </c>
      <c r="D88" s="16">
        <v>589</v>
      </c>
      <c r="E88" s="18"/>
    </row>
    <row r="89" s="3" customFormat="1" spans="1:5">
      <c r="A89" s="15"/>
      <c r="B89" s="16"/>
      <c r="C89" s="17" t="s">
        <v>120</v>
      </c>
      <c r="D89" s="16">
        <v>3</v>
      </c>
      <c r="E89" s="18"/>
    </row>
    <row r="90" s="3" customFormat="1" spans="1:5">
      <c r="A90" s="15"/>
      <c r="B90" s="16"/>
      <c r="C90" s="17" t="s">
        <v>121</v>
      </c>
      <c r="D90" s="16">
        <v>31</v>
      </c>
      <c r="E90" s="18"/>
    </row>
    <row r="91" s="3" customFormat="1" spans="1:5">
      <c r="A91" s="15"/>
      <c r="B91" s="16"/>
      <c r="C91" s="17" t="s">
        <v>122</v>
      </c>
      <c r="D91" s="16">
        <f>D92</f>
        <v>23959</v>
      </c>
      <c r="E91" s="18"/>
    </row>
    <row r="92" s="3" customFormat="1" spans="1:5">
      <c r="A92" s="15"/>
      <c r="B92" s="16"/>
      <c r="C92" s="17" t="s">
        <v>123</v>
      </c>
      <c r="D92" s="16">
        <f>61159-37200</f>
        <v>23959</v>
      </c>
      <c r="E92" s="18"/>
    </row>
    <row r="93" s="3" customFormat="1" spans="1:5">
      <c r="A93" s="15"/>
      <c r="B93" s="16"/>
      <c r="C93" s="13" t="s">
        <v>124</v>
      </c>
      <c r="D93" s="12">
        <f>D94+D97+D103+D107+D109+D113+D117</f>
        <v>117483</v>
      </c>
      <c r="E93" s="14"/>
    </row>
    <row r="94" s="3" customFormat="1" spans="1:5">
      <c r="A94" s="15"/>
      <c r="B94" s="16"/>
      <c r="C94" s="17" t="s">
        <v>125</v>
      </c>
      <c r="D94" s="16">
        <f>SUM(D95:D96)</f>
        <v>5982</v>
      </c>
      <c r="E94" s="18"/>
    </row>
    <row r="95" s="3" customFormat="1" spans="1:5">
      <c r="A95" s="15"/>
      <c r="B95" s="16"/>
      <c r="C95" s="17" t="s">
        <v>39</v>
      </c>
      <c r="D95" s="16">
        <v>5982</v>
      </c>
      <c r="E95" s="18"/>
    </row>
    <row r="96" s="3" customFormat="1" spans="1:5">
      <c r="A96" s="15"/>
      <c r="B96" s="16"/>
      <c r="C96" s="17" t="s">
        <v>126</v>
      </c>
      <c r="D96" s="16"/>
      <c r="E96" s="18"/>
    </row>
    <row r="97" s="3" customFormat="1" spans="1:5">
      <c r="A97" s="15"/>
      <c r="B97" s="16"/>
      <c r="C97" s="17" t="s">
        <v>127</v>
      </c>
      <c r="D97" s="16">
        <f>SUM(D98:D102)</f>
        <v>107006</v>
      </c>
      <c r="E97" s="18"/>
    </row>
    <row r="98" s="3" customFormat="1" spans="1:5">
      <c r="A98" s="15"/>
      <c r="B98" s="16"/>
      <c r="C98" s="23" t="s">
        <v>128</v>
      </c>
      <c r="D98" s="22">
        <f>13190+500+2000</f>
        <v>15690</v>
      </c>
      <c r="E98" s="24"/>
    </row>
    <row r="99" s="3" customFormat="1" spans="1:5">
      <c r="A99" s="15"/>
      <c r="B99" s="16"/>
      <c r="C99" s="17" t="s">
        <v>129</v>
      </c>
      <c r="D99" s="26">
        <f>48789+800+3000</f>
        <v>52589</v>
      </c>
      <c r="E99" s="18"/>
    </row>
    <row r="100" s="3" customFormat="1" spans="1:5">
      <c r="A100" s="15"/>
      <c r="B100" s="16"/>
      <c r="C100" s="17" t="s">
        <v>130</v>
      </c>
      <c r="D100" s="16">
        <f>28433+900+4000</f>
        <v>33333</v>
      </c>
      <c r="E100" s="18"/>
    </row>
    <row r="101" s="3" customFormat="1" spans="1:5">
      <c r="A101" s="15"/>
      <c r="B101" s="16"/>
      <c r="C101" s="17" t="s">
        <v>131</v>
      </c>
      <c r="D101" s="16">
        <f>1107+200</f>
        <v>1307</v>
      </c>
      <c r="E101" s="18"/>
    </row>
    <row r="102" s="3" customFormat="1" spans="1:5">
      <c r="A102" s="15"/>
      <c r="B102" s="16"/>
      <c r="C102" s="17" t="s">
        <v>132</v>
      </c>
      <c r="D102" s="16">
        <f>7982-4000+105</f>
        <v>4087</v>
      </c>
      <c r="E102" s="18"/>
    </row>
    <row r="103" s="3" customFormat="1" spans="1:5">
      <c r="A103" s="15"/>
      <c r="B103" s="16"/>
      <c r="C103" s="17" t="s">
        <v>133</v>
      </c>
      <c r="D103" s="16">
        <f>SUM(D104:D106)</f>
        <v>2274</v>
      </c>
      <c r="E103" s="18"/>
    </row>
    <row r="104" s="3" customFormat="1" spans="1:5">
      <c r="A104" s="15"/>
      <c r="B104" s="16"/>
      <c r="C104" s="19" t="s">
        <v>134</v>
      </c>
      <c r="D104" s="16">
        <f>460+100</f>
        <v>560</v>
      </c>
      <c r="E104" s="18"/>
    </row>
    <row r="105" s="3" customFormat="1" spans="1:5">
      <c r="A105" s="15"/>
      <c r="B105" s="16"/>
      <c r="C105" s="17" t="s">
        <v>135</v>
      </c>
      <c r="D105" s="16">
        <v>601</v>
      </c>
      <c r="E105" s="18"/>
    </row>
    <row r="106" s="3" customFormat="1" spans="1:5">
      <c r="A106" s="15"/>
      <c r="B106" s="16"/>
      <c r="C106" s="19" t="s">
        <v>136</v>
      </c>
      <c r="D106" s="16">
        <v>1113</v>
      </c>
      <c r="E106" s="18"/>
    </row>
    <row r="107" s="3" customFormat="1" spans="1:5">
      <c r="A107" s="15"/>
      <c r="B107" s="16"/>
      <c r="C107" s="19" t="s">
        <v>137</v>
      </c>
      <c r="D107" s="16">
        <f>D108</f>
        <v>0</v>
      </c>
      <c r="E107" s="18"/>
    </row>
    <row r="108" s="3" customFormat="1" spans="1:5">
      <c r="A108" s="15"/>
      <c r="B108" s="16"/>
      <c r="C108" s="19" t="s">
        <v>138</v>
      </c>
      <c r="D108" s="16"/>
      <c r="E108" s="18"/>
    </row>
    <row r="109" s="3" customFormat="1" spans="1:5">
      <c r="A109" s="15"/>
      <c r="B109" s="16"/>
      <c r="C109" s="17" t="s">
        <v>139</v>
      </c>
      <c r="D109" s="16">
        <f>SUM(D110:D112)</f>
        <v>1028</v>
      </c>
      <c r="E109" s="18"/>
    </row>
    <row r="110" s="3" customFormat="1" spans="1:5">
      <c r="A110" s="15"/>
      <c r="B110" s="16"/>
      <c r="C110" s="17" t="s">
        <v>140</v>
      </c>
      <c r="D110" s="16">
        <v>319</v>
      </c>
      <c r="E110" s="18"/>
    </row>
    <row r="111" s="3" customFormat="1" spans="1:5">
      <c r="A111" s="15"/>
      <c r="B111" s="16"/>
      <c r="C111" s="17" t="s">
        <v>141</v>
      </c>
      <c r="D111" s="16">
        <v>709</v>
      </c>
      <c r="E111" s="18"/>
    </row>
    <row r="112" s="3" customFormat="1" spans="1:5">
      <c r="A112" s="15"/>
      <c r="B112" s="16"/>
      <c r="C112" s="19" t="s">
        <v>142</v>
      </c>
      <c r="D112" s="16"/>
      <c r="E112" s="18"/>
    </row>
    <row r="113" s="3" customFormat="1" spans="1:5">
      <c r="A113" s="15"/>
      <c r="B113" s="16"/>
      <c r="C113" s="17" t="s">
        <v>143</v>
      </c>
      <c r="D113" s="16">
        <f>SUM(D114:D116)</f>
        <v>601</v>
      </c>
      <c r="E113" s="18"/>
    </row>
    <row r="114" s="3" customFormat="1" spans="1:5">
      <c r="A114" s="15"/>
      <c r="B114" s="16"/>
      <c r="C114" s="19" t="s">
        <v>144</v>
      </c>
      <c r="D114" s="16">
        <f>350+200</f>
        <v>550</v>
      </c>
      <c r="E114" s="18"/>
    </row>
    <row r="115" s="3" customFormat="1" spans="1:5">
      <c r="A115" s="15"/>
      <c r="B115" s="16"/>
      <c r="C115" s="19" t="s">
        <v>145</v>
      </c>
      <c r="D115" s="16">
        <v>51</v>
      </c>
      <c r="E115" s="18"/>
    </row>
    <row r="116" s="3" customFormat="1" spans="1:5">
      <c r="A116" s="15"/>
      <c r="B116" s="16"/>
      <c r="C116" s="19" t="s">
        <v>146</v>
      </c>
      <c r="D116" s="16"/>
      <c r="E116" s="18"/>
    </row>
    <row r="117" s="3" customFormat="1" spans="1:5">
      <c r="A117" s="15"/>
      <c r="B117" s="16"/>
      <c r="C117" s="17" t="s">
        <v>147</v>
      </c>
      <c r="D117" s="16">
        <f>D118</f>
        <v>592</v>
      </c>
      <c r="E117" s="18"/>
    </row>
    <row r="118" s="3" customFormat="1" spans="1:5">
      <c r="A118" s="15"/>
      <c r="B118" s="16"/>
      <c r="C118" s="17" t="s">
        <v>148</v>
      </c>
      <c r="D118" s="16">
        <v>592</v>
      </c>
      <c r="E118" s="18"/>
    </row>
    <row r="119" s="3" customFormat="1" spans="1:5">
      <c r="A119" s="15"/>
      <c r="B119" s="16"/>
      <c r="C119" s="13" t="s">
        <v>149</v>
      </c>
      <c r="D119" s="12">
        <f>D120+D122+D125</f>
        <v>283</v>
      </c>
      <c r="E119" s="14"/>
    </row>
    <row r="120" s="3" customFormat="1" spans="1:5">
      <c r="A120" s="15"/>
      <c r="B120" s="16"/>
      <c r="C120" s="17" t="s">
        <v>150</v>
      </c>
      <c r="D120" s="16">
        <f>D121</f>
        <v>256</v>
      </c>
      <c r="E120" s="18"/>
    </row>
    <row r="121" s="3" customFormat="1" spans="1:5">
      <c r="A121" s="15"/>
      <c r="B121" s="16"/>
      <c r="C121" s="17" t="s">
        <v>39</v>
      </c>
      <c r="D121" s="16">
        <v>256</v>
      </c>
      <c r="E121" s="18"/>
    </row>
    <row r="122" s="3" customFormat="1" spans="1:5">
      <c r="A122" s="15"/>
      <c r="B122" s="16"/>
      <c r="C122" s="17" t="s">
        <v>151</v>
      </c>
      <c r="D122" s="16">
        <f>SUM(D123:D124)</f>
        <v>2</v>
      </c>
      <c r="E122" s="18"/>
    </row>
    <row r="123" s="3" customFormat="1" spans="1:5">
      <c r="A123" s="15"/>
      <c r="B123" s="16"/>
      <c r="C123" s="17" t="s">
        <v>152</v>
      </c>
      <c r="D123" s="16"/>
      <c r="E123" s="18"/>
    </row>
    <row r="124" s="3" customFormat="1" spans="1:5">
      <c r="A124" s="15"/>
      <c r="B124" s="16"/>
      <c r="C124" s="17" t="s">
        <v>153</v>
      </c>
      <c r="D124" s="16">
        <v>2</v>
      </c>
      <c r="E124" s="18"/>
    </row>
    <row r="125" s="3" customFormat="1" spans="1:5">
      <c r="A125" s="15"/>
      <c r="B125" s="16"/>
      <c r="C125" s="17" t="s">
        <v>154</v>
      </c>
      <c r="D125" s="16">
        <f>D126</f>
        <v>25</v>
      </c>
      <c r="E125" s="18"/>
    </row>
    <row r="126" s="3" customFormat="1" spans="1:5">
      <c r="A126" s="15"/>
      <c r="B126" s="16"/>
      <c r="C126" s="17" t="s">
        <v>155</v>
      </c>
      <c r="D126" s="16">
        <v>25</v>
      </c>
      <c r="E126" s="18"/>
    </row>
    <row r="127" s="3" customFormat="1" spans="1:5">
      <c r="A127" s="15"/>
      <c r="B127" s="16"/>
      <c r="C127" s="13" t="s">
        <v>156</v>
      </c>
      <c r="D127" s="12">
        <f>D128+D135+D137+D139</f>
        <v>6757</v>
      </c>
      <c r="E127" s="14"/>
    </row>
    <row r="128" s="3" customFormat="1" spans="1:5">
      <c r="A128" s="15"/>
      <c r="B128" s="16"/>
      <c r="C128" s="17" t="s">
        <v>157</v>
      </c>
      <c r="D128" s="16">
        <f>SUM(D129:D134)</f>
        <v>6270</v>
      </c>
      <c r="E128" s="18"/>
    </row>
    <row r="129" s="3" customFormat="1" spans="1:5">
      <c r="A129" s="15"/>
      <c r="B129" s="16"/>
      <c r="C129" s="19" t="s">
        <v>39</v>
      </c>
      <c r="D129" s="16">
        <f>408+60</f>
        <v>468</v>
      </c>
      <c r="E129" s="18"/>
    </row>
    <row r="130" s="3" customFormat="1" spans="1:5">
      <c r="A130" s="15"/>
      <c r="B130" s="16"/>
      <c r="C130" s="19" t="s">
        <v>158</v>
      </c>
      <c r="D130" s="16">
        <v>91</v>
      </c>
      <c r="E130" s="18"/>
    </row>
    <row r="131" s="3" customFormat="1" spans="1:5">
      <c r="A131" s="15"/>
      <c r="B131" s="16"/>
      <c r="C131" s="19" t="s">
        <v>159</v>
      </c>
      <c r="D131" s="16">
        <v>528</v>
      </c>
      <c r="E131" s="18"/>
    </row>
    <row r="132" s="3" customFormat="1" spans="1:5">
      <c r="A132" s="15"/>
      <c r="B132" s="16"/>
      <c r="C132" s="19" t="s">
        <v>160</v>
      </c>
      <c r="D132" s="16">
        <v>977</v>
      </c>
      <c r="E132" s="18"/>
    </row>
    <row r="133" s="3" customFormat="1" spans="1:5">
      <c r="A133" s="15"/>
      <c r="B133" s="16"/>
      <c r="C133" s="19" t="s">
        <v>161</v>
      </c>
      <c r="D133" s="16">
        <v>1</v>
      </c>
      <c r="E133" s="18"/>
    </row>
    <row r="134" s="3" customFormat="1" spans="1:5">
      <c r="A134" s="15"/>
      <c r="B134" s="16"/>
      <c r="C134" s="19" t="s">
        <v>162</v>
      </c>
      <c r="D134" s="16">
        <v>4205</v>
      </c>
      <c r="E134" s="18"/>
    </row>
    <row r="135" s="3" customFormat="1" spans="1:5">
      <c r="A135" s="15"/>
      <c r="B135" s="16"/>
      <c r="C135" s="17" t="s">
        <v>163</v>
      </c>
      <c r="D135" s="16">
        <f>SUM(D136:D136)</f>
        <v>9</v>
      </c>
      <c r="E135" s="18"/>
    </row>
    <row r="136" s="3" customFormat="1" spans="1:5">
      <c r="A136" s="15"/>
      <c r="B136" s="16"/>
      <c r="C136" s="17" t="s">
        <v>164</v>
      </c>
      <c r="D136" s="16">
        <v>9</v>
      </c>
      <c r="E136" s="18"/>
    </row>
    <row r="137" s="3" customFormat="1" spans="1:5">
      <c r="A137" s="15"/>
      <c r="B137" s="16"/>
      <c r="C137" s="17" t="s">
        <v>165</v>
      </c>
      <c r="D137" s="16">
        <f>D138</f>
        <v>456</v>
      </c>
      <c r="E137" s="18"/>
    </row>
    <row r="138" s="3" customFormat="1" spans="1:5">
      <c r="A138" s="15"/>
      <c r="B138" s="16"/>
      <c r="C138" s="17" t="s">
        <v>166</v>
      </c>
      <c r="D138" s="16">
        <v>456</v>
      </c>
      <c r="E138" s="18"/>
    </row>
    <row r="139" s="3" customFormat="1" spans="1:5">
      <c r="A139" s="15"/>
      <c r="B139" s="16"/>
      <c r="C139" s="17" t="s">
        <v>167</v>
      </c>
      <c r="D139" s="16">
        <f>D140</f>
        <v>22</v>
      </c>
      <c r="E139" s="18"/>
    </row>
    <row r="140" s="3" customFormat="1" spans="1:5">
      <c r="A140" s="15"/>
      <c r="B140" s="16"/>
      <c r="C140" s="17" t="s">
        <v>168</v>
      </c>
      <c r="D140" s="16">
        <v>22</v>
      </c>
      <c r="E140" s="18"/>
    </row>
    <row r="141" s="3" customFormat="1" spans="1:5">
      <c r="A141" s="15"/>
      <c r="B141" s="16"/>
      <c r="C141" s="13" t="s">
        <v>169</v>
      </c>
      <c r="D141" s="12">
        <f>D142+D145+D148++D151+D153+D156+D159+D164+D169+D171+D173</f>
        <v>54102</v>
      </c>
      <c r="E141" s="14"/>
    </row>
    <row r="142" s="3" customFormat="1" spans="1:5">
      <c r="A142" s="15"/>
      <c r="B142" s="16"/>
      <c r="C142" s="17" t="s">
        <v>170</v>
      </c>
      <c r="D142" s="16">
        <f>SUM(D143:D144)</f>
        <v>5374</v>
      </c>
      <c r="E142" s="18"/>
    </row>
    <row r="143" s="3" customFormat="1" spans="1:5">
      <c r="A143" s="15"/>
      <c r="B143" s="16"/>
      <c r="C143" s="17" t="s">
        <v>39</v>
      </c>
      <c r="D143" s="16">
        <v>3707</v>
      </c>
      <c r="E143" s="18"/>
    </row>
    <row r="144" s="3" customFormat="1" spans="1:5">
      <c r="A144" s="15"/>
      <c r="B144" s="16"/>
      <c r="C144" s="19" t="s">
        <v>171</v>
      </c>
      <c r="D144" s="16">
        <v>1667</v>
      </c>
      <c r="E144" s="18"/>
    </row>
    <row r="145" s="3" customFormat="1" spans="1:5">
      <c r="A145" s="15"/>
      <c r="B145" s="16"/>
      <c r="C145" s="17" t="s">
        <v>172</v>
      </c>
      <c r="D145" s="16">
        <f>SUM(D146:D147)</f>
        <v>719</v>
      </c>
      <c r="E145" s="18"/>
    </row>
    <row r="146" s="3" customFormat="1" spans="1:5">
      <c r="A146" s="15"/>
      <c r="B146" s="16"/>
      <c r="C146" s="17" t="s">
        <v>39</v>
      </c>
      <c r="D146" s="16">
        <v>618</v>
      </c>
      <c r="E146" s="18"/>
    </row>
    <row r="147" s="3" customFormat="1" spans="1:5">
      <c r="A147" s="15"/>
      <c r="B147" s="16"/>
      <c r="C147" s="19" t="s">
        <v>173</v>
      </c>
      <c r="D147" s="16">
        <f>1+100</f>
        <v>101</v>
      </c>
      <c r="E147" s="18"/>
    </row>
    <row r="148" s="3" customFormat="1" spans="1:5">
      <c r="A148" s="15"/>
      <c r="B148" s="16"/>
      <c r="C148" s="19" t="s">
        <v>174</v>
      </c>
      <c r="D148" s="16">
        <f>D149+D150</f>
        <v>24815</v>
      </c>
      <c r="E148" s="18"/>
    </row>
    <row r="149" s="3" customFormat="1" ht="27" spans="1:5">
      <c r="A149" s="15"/>
      <c r="B149" s="16"/>
      <c r="C149" s="19" t="s">
        <v>175</v>
      </c>
      <c r="D149" s="16">
        <v>24032</v>
      </c>
      <c r="E149" s="18"/>
    </row>
    <row r="150" s="3" customFormat="1" spans="1:5">
      <c r="A150" s="15"/>
      <c r="B150" s="16"/>
      <c r="C150" s="19" t="s">
        <v>176</v>
      </c>
      <c r="D150" s="16">
        <v>783</v>
      </c>
      <c r="E150" s="18"/>
    </row>
    <row r="151" s="3" customFormat="1" spans="1:5">
      <c r="A151" s="15"/>
      <c r="B151" s="16"/>
      <c r="C151" s="19" t="s">
        <v>177</v>
      </c>
      <c r="D151" s="16">
        <f>D152</f>
        <v>254</v>
      </c>
      <c r="E151" s="18"/>
    </row>
    <row r="152" s="3" customFormat="1" spans="1:5">
      <c r="A152" s="15"/>
      <c r="B152" s="16"/>
      <c r="C152" s="19" t="s">
        <v>178</v>
      </c>
      <c r="D152" s="16">
        <v>254</v>
      </c>
      <c r="E152" s="18"/>
    </row>
    <row r="153" s="3" customFormat="1" spans="1:5">
      <c r="A153" s="15"/>
      <c r="B153" s="16"/>
      <c r="C153" s="19" t="s">
        <v>179</v>
      </c>
      <c r="D153" s="16">
        <f>D154+D155</f>
        <v>60</v>
      </c>
      <c r="E153" s="18"/>
    </row>
    <row r="154" s="3" customFormat="1" spans="1:5">
      <c r="A154" s="15"/>
      <c r="B154" s="16"/>
      <c r="C154" s="19" t="s">
        <v>180</v>
      </c>
      <c r="D154" s="16">
        <v>36</v>
      </c>
      <c r="E154" s="18"/>
    </row>
    <row r="155" s="3" customFormat="1" spans="1:5">
      <c r="A155" s="15"/>
      <c r="B155" s="16"/>
      <c r="C155" s="19" t="s">
        <v>181</v>
      </c>
      <c r="D155" s="16">
        <v>24</v>
      </c>
      <c r="E155" s="18"/>
    </row>
    <row r="156" s="3" customFormat="1" spans="1:5">
      <c r="A156" s="15"/>
      <c r="B156" s="16"/>
      <c r="C156" s="17" t="s">
        <v>182</v>
      </c>
      <c r="D156" s="16">
        <f>SUM(D157:D158)</f>
        <v>192</v>
      </c>
      <c r="E156" s="18"/>
    </row>
    <row r="157" s="3" customFormat="1" spans="1:5">
      <c r="A157" s="15"/>
      <c r="B157" s="16"/>
      <c r="C157" s="17" t="s">
        <v>183</v>
      </c>
      <c r="D157" s="16">
        <f>142+50</f>
        <v>192</v>
      </c>
      <c r="E157" s="18"/>
    </row>
    <row r="158" s="3" customFormat="1" spans="1:5">
      <c r="A158" s="15"/>
      <c r="B158" s="16"/>
      <c r="C158" s="17" t="s">
        <v>184</v>
      </c>
      <c r="D158" s="16"/>
      <c r="E158" s="18"/>
    </row>
    <row r="159" s="3" customFormat="1" spans="1:5">
      <c r="A159" s="15"/>
      <c r="B159" s="16"/>
      <c r="C159" s="17" t="s">
        <v>185</v>
      </c>
      <c r="D159" s="16">
        <f>SUM(D160:D163)</f>
        <v>6</v>
      </c>
      <c r="E159" s="18"/>
    </row>
    <row r="160" s="3" customFormat="1" spans="1:5">
      <c r="A160" s="15"/>
      <c r="B160" s="16"/>
      <c r="C160" s="17" t="s">
        <v>186</v>
      </c>
      <c r="D160" s="16"/>
      <c r="E160" s="18"/>
    </row>
    <row r="161" s="3" customFormat="1" spans="1:5">
      <c r="A161" s="15"/>
      <c r="B161" s="16"/>
      <c r="C161" s="17" t="s">
        <v>187</v>
      </c>
      <c r="D161" s="16">
        <v>6</v>
      </c>
      <c r="E161" s="18"/>
    </row>
    <row r="162" s="3" customFormat="1" spans="1:5">
      <c r="A162" s="15"/>
      <c r="B162" s="16"/>
      <c r="C162" s="17" t="s">
        <v>188</v>
      </c>
      <c r="D162" s="16"/>
      <c r="E162" s="18"/>
    </row>
    <row r="163" s="3" customFormat="1" spans="1:5">
      <c r="A163" s="15"/>
      <c r="B163" s="16"/>
      <c r="C163" s="17" t="s">
        <v>189</v>
      </c>
      <c r="D163" s="16"/>
      <c r="E163" s="18"/>
    </row>
    <row r="164" s="3" customFormat="1" spans="1:5">
      <c r="A164" s="15"/>
      <c r="B164" s="16"/>
      <c r="C164" s="17" t="s">
        <v>190</v>
      </c>
      <c r="D164" s="16">
        <f>SUM(D165:D168)</f>
        <v>164</v>
      </c>
      <c r="E164" s="18"/>
    </row>
    <row r="165" s="3" customFormat="1" spans="1:5">
      <c r="A165" s="15"/>
      <c r="B165" s="16"/>
      <c r="C165" s="17" t="s">
        <v>39</v>
      </c>
      <c r="D165" s="16">
        <v>136</v>
      </c>
      <c r="E165" s="18"/>
    </row>
    <row r="166" s="3" customFormat="1" spans="1:5">
      <c r="A166" s="15"/>
      <c r="B166" s="16"/>
      <c r="C166" s="17" t="s">
        <v>191</v>
      </c>
      <c r="D166" s="16"/>
      <c r="E166" s="18"/>
    </row>
    <row r="167" s="3" customFormat="1" spans="1:5">
      <c r="A167" s="15"/>
      <c r="B167" s="16"/>
      <c r="C167" s="17" t="s">
        <v>192</v>
      </c>
      <c r="D167" s="16"/>
      <c r="E167" s="18"/>
    </row>
    <row r="168" s="3" customFormat="1" spans="1:5">
      <c r="A168" s="15"/>
      <c r="B168" s="16"/>
      <c r="C168" s="17" t="s">
        <v>193</v>
      </c>
      <c r="D168" s="16">
        <v>28</v>
      </c>
      <c r="E168" s="18"/>
    </row>
    <row r="169" s="3" customFormat="1" spans="1:5">
      <c r="A169" s="15"/>
      <c r="B169" s="16"/>
      <c r="C169" s="17" t="s">
        <v>194</v>
      </c>
      <c r="D169" s="16">
        <f t="shared" ref="D169:D173" si="0">D170</f>
        <v>95</v>
      </c>
      <c r="E169" s="18"/>
    </row>
    <row r="170" s="3" customFormat="1" spans="1:5">
      <c r="A170" s="15"/>
      <c r="B170" s="16"/>
      <c r="C170" s="17" t="s">
        <v>39</v>
      </c>
      <c r="D170" s="16">
        <v>95</v>
      </c>
      <c r="E170" s="18"/>
    </row>
    <row r="171" s="3" customFormat="1" spans="1:5">
      <c r="A171" s="15"/>
      <c r="B171" s="16"/>
      <c r="C171" s="19" t="s">
        <v>195</v>
      </c>
      <c r="D171" s="16">
        <f t="shared" si="0"/>
        <v>2617</v>
      </c>
      <c r="E171" s="18"/>
    </row>
    <row r="172" s="3" customFormat="1" ht="27" spans="1:5">
      <c r="A172" s="15"/>
      <c r="B172" s="16"/>
      <c r="C172" s="19" t="s">
        <v>196</v>
      </c>
      <c r="D172" s="16">
        <v>2617</v>
      </c>
      <c r="E172" s="18"/>
    </row>
    <row r="173" s="3" customFormat="1" spans="1:5">
      <c r="A173" s="15"/>
      <c r="B173" s="16"/>
      <c r="C173" s="19" t="s">
        <v>197</v>
      </c>
      <c r="D173" s="16">
        <f t="shared" si="0"/>
        <v>19806</v>
      </c>
      <c r="E173" s="18"/>
    </row>
    <row r="174" s="3" customFormat="1" spans="1:5">
      <c r="A174" s="21"/>
      <c r="B174" s="22"/>
      <c r="C174" s="19" t="s">
        <v>198</v>
      </c>
      <c r="D174" s="16">
        <v>19806</v>
      </c>
      <c r="E174" s="18"/>
    </row>
    <row r="175" s="3" customFormat="1" spans="1:5">
      <c r="A175" s="15"/>
      <c r="B175" s="16"/>
      <c r="C175" s="13" t="s">
        <v>199</v>
      </c>
      <c r="D175" s="12">
        <f>D176+D179+D183+D186+D193+D198+D200+D204</f>
        <v>31419</v>
      </c>
      <c r="E175" s="14"/>
    </row>
    <row r="176" s="3" customFormat="1" spans="1:5">
      <c r="A176" s="15"/>
      <c r="B176" s="16"/>
      <c r="C176" s="17" t="s">
        <v>200</v>
      </c>
      <c r="D176" s="16">
        <f>D177+D178</f>
        <v>1393</v>
      </c>
      <c r="E176" s="18"/>
    </row>
    <row r="177" s="3" customFormat="1" spans="1:5">
      <c r="A177" s="15"/>
      <c r="B177" s="16"/>
      <c r="C177" s="17" t="s">
        <v>39</v>
      </c>
      <c r="D177" s="16">
        <v>619</v>
      </c>
      <c r="E177" s="18"/>
    </row>
    <row r="178" s="3" customFormat="1" spans="1:5">
      <c r="A178" s="15"/>
      <c r="B178" s="16"/>
      <c r="C178" s="19" t="s">
        <v>201</v>
      </c>
      <c r="D178" s="16">
        <v>774</v>
      </c>
      <c r="E178" s="18"/>
    </row>
    <row r="179" s="3" customFormat="1" spans="1:5">
      <c r="A179" s="15"/>
      <c r="B179" s="16"/>
      <c r="C179" s="17" t="s">
        <v>202</v>
      </c>
      <c r="D179" s="16">
        <f>SUM(D180:D182)</f>
        <v>5836</v>
      </c>
      <c r="E179" s="18"/>
    </row>
    <row r="180" s="3" customFormat="1" spans="1:5">
      <c r="A180" s="15"/>
      <c r="B180" s="16"/>
      <c r="C180" s="17" t="s">
        <v>203</v>
      </c>
      <c r="D180" s="16">
        <v>4210</v>
      </c>
      <c r="E180" s="18"/>
    </row>
    <row r="181" s="3" customFormat="1" spans="1:5">
      <c r="A181" s="15"/>
      <c r="B181" s="16"/>
      <c r="C181" s="17" t="s">
        <v>204</v>
      </c>
      <c r="D181" s="16">
        <v>1620</v>
      </c>
      <c r="E181" s="18"/>
    </row>
    <row r="182" s="3" customFormat="1" spans="1:5">
      <c r="A182" s="15"/>
      <c r="B182" s="16"/>
      <c r="C182" s="19" t="s">
        <v>205</v>
      </c>
      <c r="D182" s="16">
        <v>6</v>
      </c>
      <c r="E182" s="18"/>
    </row>
    <row r="183" s="3" customFormat="1" spans="1:5">
      <c r="A183" s="15"/>
      <c r="B183" s="16"/>
      <c r="C183" s="17" t="s">
        <v>206</v>
      </c>
      <c r="D183" s="16">
        <f>SUM(D184:D185)</f>
        <v>5721</v>
      </c>
      <c r="E183" s="18"/>
    </row>
    <row r="184" s="3" customFormat="1" spans="1:5">
      <c r="A184" s="15"/>
      <c r="B184" s="16"/>
      <c r="C184" s="17" t="s">
        <v>207</v>
      </c>
      <c r="D184" s="16">
        <v>5639</v>
      </c>
      <c r="E184" s="18"/>
    </row>
    <row r="185" s="3" customFormat="1" spans="1:5">
      <c r="A185" s="15"/>
      <c r="B185" s="16"/>
      <c r="C185" s="17" t="s">
        <v>208</v>
      </c>
      <c r="D185" s="16">
        <v>82</v>
      </c>
      <c r="E185" s="18"/>
    </row>
    <row r="186" s="3" customFormat="1" spans="1:5">
      <c r="A186" s="15"/>
      <c r="B186" s="16"/>
      <c r="C186" s="17" t="s">
        <v>209</v>
      </c>
      <c r="D186" s="16">
        <f>SUM(D187:D192)</f>
        <v>1187</v>
      </c>
      <c r="E186" s="18"/>
    </row>
    <row r="187" s="3" customFormat="1" spans="1:5">
      <c r="A187" s="15"/>
      <c r="B187" s="16"/>
      <c r="C187" s="17" t="s">
        <v>210</v>
      </c>
      <c r="D187" s="16">
        <v>444</v>
      </c>
      <c r="E187" s="18"/>
    </row>
    <row r="188" s="3" customFormat="1" spans="1:5">
      <c r="A188" s="15"/>
      <c r="B188" s="16"/>
      <c r="C188" s="19" t="s">
        <v>211</v>
      </c>
      <c r="D188" s="16">
        <v>1</v>
      </c>
      <c r="E188" s="18"/>
    </row>
    <row r="189" s="3" customFormat="1" spans="1:5">
      <c r="A189" s="15"/>
      <c r="B189" s="16"/>
      <c r="C189" s="17" t="s">
        <v>212</v>
      </c>
      <c r="D189" s="16">
        <v>529</v>
      </c>
      <c r="E189" s="18"/>
    </row>
    <row r="190" s="3" customFormat="1" spans="1:5">
      <c r="A190" s="15"/>
      <c r="B190" s="16"/>
      <c r="C190" s="19" t="s">
        <v>213</v>
      </c>
      <c r="D190" s="16">
        <v>40</v>
      </c>
      <c r="E190" s="18"/>
    </row>
    <row r="191" s="3" customFormat="1" spans="1:5">
      <c r="A191" s="15"/>
      <c r="B191" s="16"/>
      <c r="C191" s="19" t="s">
        <v>214</v>
      </c>
      <c r="D191" s="16">
        <v>135</v>
      </c>
      <c r="E191" s="18"/>
    </row>
    <row r="192" s="3" customFormat="1" spans="1:5">
      <c r="A192" s="15"/>
      <c r="B192" s="16"/>
      <c r="C192" s="19" t="s">
        <v>215</v>
      </c>
      <c r="D192" s="16">
        <v>38</v>
      </c>
      <c r="E192" s="18"/>
    </row>
    <row r="193" s="3" customFormat="1" spans="1:5">
      <c r="A193" s="15"/>
      <c r="B193" s="16"/>
      <c r="C193" s="17" t="s">
        <v>216</v>
      </c>
      <c r="D193" s="16">
        <f>SUM(D194:D197)</f>
        <v>609</v>
      </c>
      <c r="E193" s="18"/>
    </row>
    <row r="194" s="3" customFormat="1" spans="1:5">
      <c r="A194" s="15"/>
      <c r="B194" s="16"/>
      <c r="C194" s="19" t="s">
        <v>217</v>
      </c>
      <c r="D194" s="16">
        <v>219</v>
      </c>
      <c r="E194" s="18"/>
    </row>
    <row r="195" s="3" customFormat="1" spans="1:5">
      <c r="A195" s="15"/>
      <c r="B195" s="16"/>
      <c r="C195" s="17" t="s">
        <v>218</v>
      </c>
      <c r="D195" s="16"/>
      <c r="E195" s="18"/>
    </row>
    <row r="196" s="3" customFormat="1" spans="1:5">
      <c r="A196" s="15"/>
      <c r="B196" s="16"/>
      <c r="C196" s="17" t="s">
        <v>219</v>
      </c>
      <c r="D196" s="16">
        <v>300</v>
      </c>
      <c r="E196" s="18"/>
    </row>
    <row r="197" s="3" customFormat="1" spans="1:5">
      <c r="A197" s="15"/>
      <c r="B197" s="16"/>
      <c r="C197" s="17" t="s">
        <v>220</v>
      </c>
      <c r="D197" s="16">
        <v>90</v>
      </c>
      <c r="E197" s="18"/>
    </row>
    <row r="198" s="3" customFormat="1" spans="1:5">
      <c r="A198" s="15"/>
      <c r="B198" s="16"/>
      <c r="C198" s="19" t="s">
        <v>221</v>
      </c>
      <c r="D198" s="16">
        <f>D199</f>
        <v>10848</v>
      </c>
      <c r="E198" s="18"/>
    </row>
    <row r="199" s="3" customFormat="1" spans="1:5">
      <c r="A199" s="15"/>
      <c r="B199" s="16"/>
      <c r="C199" s="19" t="s">
        <v>222</v>
      </c>
      <c r="D199" s="16">
        <v>10848</v>
      </c>
      <c r="E199" s="18"/>
    </row>
    <row r="200" s="3" customFormat="1" spans="1:5">
      <c r="A200" s="15"/>
      <c r="B200" s="16"/>
      <c r="C200" s="17" t="s">
        <v>223</v>
      </c>
      <c r="D200" s="16">
        <f>SUM(D201:D203)</f>
        <v>1520</v>
      </c>
      <c r="E200" s="18"/>
    </row>
    <row r="201" s="3" customFormat="1" spans="1:5">
      <c r="A201" s="15"/>
      <c r="B201" s="16"/>
      <c r="C201" s="17" t="s">
        <v>224</v>
      </c>
      <c r="D201" s="16">
        <v>13</v>
      </c>
      <c r="E201" s="18"/>
    </row>
    <row r="202" s="3" customFormat="1" spans="1:5">
      <c r="A202" s="15"/>
      <c r="B202" s="16"/>
      <c r="C202" s="19" t="s">
        <v>225</v>
      </c>
      <c r="D202" s="16">
        <v>179</v>
      </c>
      <c r="E202" s="18"/>
    </row>
    <row r="203" s="3" customFormat="1" spans="1:5">
      <c r="A203" s="15"/>
      <c r="B203" s="16"/>
      <c r="C203" s="19" t="s">
        <v>226</v>
      </c>
      <c r="D203" s="16">
        <v>1328</v>
      </c>
      <c r="E203" s="18"/>
    </row>
    <row r="204" s="3" customFormat="1" spans="1:5">
      <c r="A204" s="15"/>
      <c r="B204" s="16"/>
      <c r="C204" s="19" t="s">
        <v>227</v>
      </c>
      <c r="D204" s="16">
        <f t="shared" ref="D204:D209" si="1">D205</f>
        <v>4305</v>
      </c>
      <c r="E204" s="18"/>
    </row>
    <row r="205" s="3" customFormat="1" spans="1:5">
      <c r="A205" s="15"/>
      <c r="B205" s="16"/>
      <c r="C205" s="27" t="s">
        <v>220</v>
      </c>
      <c r="D205" s="22">
        <v>4305</v>
      </c>
      <c r="E205" s="24"/>
    </row>
    <row r="206" s="3" customFormat="1" spans="1:5">
      <c r="A206" s="15"/>
      <c r="B206" s="16"/>
      <c r="C206" s="13" t="s">
        <v>228</v>
      </c>
      <c r="D206" s="12">
        <f>D207+D209+D211+D214+D217+D220+D222+D225</f>
        <v>3820</v>
      </c>
      <c r="E206" s="14"/>
    </row>
    <row r="207" s="3" customFormat="1" spans="1:5">
      <c r="A207" s="15"/>
      <c r="B207" s="16"/>
      <c r="C207" s="17" t="s">
        <v>229</v>
      </c>
      <c r="D207" s="16">
        <f t="shared" si="1"/>
        <v>343</v>
      </c>
      <c r="E207" s="18"/>
    </row>
    <row r="208" s="3" customFormat="1" spans="1:5">
      <c r="A208" s="15"/>
      <c r="B208" s="16"/>
      <c r="C208" s="19" t="s">
        <v>230</v>
      </c>
      <c r="D208" s="16">
        <v>343</v>
      </c>
      <c r="E208" s="18"/>
    </row>
    <row r="209" s="3" customFormat="1" spans="1:5">
      <c r="A209" s="15"/>
      <c r="B209" s="16"/>
      <c r="C209" s="19" t="s">
        <v>231</v>
      </c>
      <c r="D209" s="16">
        <f t="shared" si="1"/>
        <v>69</v>
      </c>
      <c r="E209" s="18"/>
    </row>
    <row r="210" s="3" customFormat="1" spans="1:5">
      <c r="A210" s="15"/>
      <c r="B210" s="16"/>
      <c r="C210" s="19" t="s">
        <v>232</v>
      </c>
      <c r="D210" s="16">
        <v>69</v>
      </c>
      <c r="E210" s="18"/>
    </row>
    <row r="211" s="3" customFormat="1" spans="1:5">
      <c r="A211" s="15"/>
      <c r="B211" s="16"/>
      <c r="C211" s="17" t="s">
        <v>233</v>
      </c>
      <c r="D211" s="16">
        <f>SUM(D212:D213)</f>
        <v>10</v>
      </c>
      <c r="E211" s="18"/>
    </row>
    <row r="212" s="3" customFormat="1" spans="1:5">
      <c r="A212" s="15"/>
      <c r="B212" s="16"/>
      <c r="C212" s="19" t="s">
        <v>234</v>
      </c>
      <c r="D212" s="16">
        <v>10</v>
      </c>
      <c r="E212" s="18"/>
    </row>
    <row r="213" s="3" customFormat="1" spans="1:5">
      <c r="A213" s="15"/>
      <c r="B213" s="16"/>
      <c r="C213" s="17" t="s">
        <v>235</v>
      </c>
      <c r="D213" s="16"/>
      <c r="E213" s="18"/>
    </row>
    <row r="214" s="3" customFormat="1" spans="1:5">
      <c r="A214" s="15"/>
      <c r="B214" s="16"/>
      <c r="C214" s="17" t="s">
        <v>236</v>
      </c>
      <c r="D214" s="16">
        <f>D215+D216</f>
        <v>854</v>
      </c>
      <c r="E214" s="18"/>
    </row>
    <row r="215" s="3" customFormat="1" spans="1:5">
      <c r="A215" s="15"/>
      <c r="B215" s="16"/>
      <c r="C215" s="17" t="s">
        <v>237</v>
      </c>
      <c r="D215" s="16">
        <f>633-630+300</f>
        <v>303</v>
      </c>
      <c r="E215" s="18"/>
    </row>
    <row r="216" s="3" customFormat="1" spans="1:5">
      <c r="A216" s="15"/>
      <c r="B216" s="16"/>
      <c r="C216" s="19" t="s">
        <v>238</v>
      </c>
      <c r="D216" s="16">
        <v>551</v>
      </c>
      <c r="E216" s="18"/>
    </row>
    <row r="217" s="3" customFormat="1" spans="1:5">
      <c r="A217" s="15"/>
      <c r="B217" s="16"/>
      <c r="C217" s="19" t="s">
        <v>239</v>
      </c>
      <c r="D217" s="16">
        <f>D218+D219</f>
        <v>435</v>
      </c>
      <c r="E217" s="18"/>
    </row>
    <row r="218" s="3" customFormat="1" spans="1:5">
      <c r="A218" s="15"/>
      <c r="B218" s="16"/>
      <c r="C218" s="19" t="s">
        <v>240</v>
      </c>
      <c r="D218" s="16">
        <v>190</v>
      </c>
      <c r="E218" s="18"/>
    </row>
    <row r="219" s="3" customFormat="1" spans="1:5">
      <c r="A219" s="15"/>
      <c r="B219" s="16"/>
      <c r="C219" s="19" t="s">
        <v>241</v>
      </c>
      <c r="D219" s="16">
        <v>245</v>
      </c>
      <c r="E219" s="18"/>
    </row>
    <row r="220" s="3" customFormat="1" spans="1:5">
      <c r="A220" s="15"/>
      <c r="B220" s="16"/>
      <c r="C220" s="19" t="s">
        <v>242</v>
      </c>
      <c r="D220" s="16">
        <f>D221</f>
        <v>368</v>
      </c>
      <c r="E220" s="18"/>
    </row>
    <row r="221" s="3" customFormat="1" spans="1:5">
      <c r="A221" s="15"/>
      <c r="B221" s="16"/>
      <c r="C221" s="19" t="s">
        <v>243</v>
      </c>
      <c r="D221" s="16">
        <v>368</v>
      </c>
      <c r="E221" s="18"/>
    </row>
    <row r="222" s="3" customFormat="1" spans="1:5">
      <c r="A222" s="15"/>
      <c r="B222" s="16"/>
      <c r="C222" s="19" t="s">
        <v>244</v>
      </c>
      <c r="D222" s="16">
        <f>D223+D224</f>
        <v>63</v>
      </c>
      <c r="E222" s="18"/>
    </row>
    <row r="223" s="3" customFormat="1" spans="1:5">
      <c r="A223" s="15"/>
      <c r="B223" s="16"/>
      <c r="C223" s="19" t="s">
        <v>245</v>
      </c>
      <c r="D223" s="16">
        <v>14</v>
      </c>
      <c r="E223" s="18"/>
    </row>
    <row r="224" s="3" customFormat="1" spans="1:5">
      <c r="A224" s="15"/>
      <c r="B224" s="16"/>
      <c r="C224" s="19" t="s">
        <v>246</v>
      </c>
      <c r="D224" s="16">
        <v>49</v>
      </c>
      <c r="E224" s="18"/>
    </row>
    <row r="225" s="3" customFormat="1" spans="1:5">
      <c r="A225" s="15"/>
      <c r="B225" s="16"/>
      <c r="C225" s="19" t="s">
        <v>247</v>
      </c>
      <c r="D225" s="16">
        <f>D226</f>
        <v>1678</v>
      </c>
      <c r="E225" s="18"/>
    </row>
    <row r="226" s="3" customFormat="1" spans="1:5">
      <c r="A226" s="15"/>
      <c r="B226" s="16"/>
      <c r="C226" s="19" t="s">
        <v>248</v>
      </c>
      <c r="D226" s="16">
        <v>1678</v>
      </c>
      <c r="E226" s="18"/>
    </row>
    <row r="227" s="3" customFormat="1" spans="1:5">
      <c r="A227" s="15"/>
      <c r="B227" s="16"/>
      <c r="C227" s="13" t="s">
        <v>249</v>
      </c>
      <c r="D227" s="12">
        <f>D228+D234+D239+D241+D236</f>
        <v>10946</v>
      </c>
      <c r="E227" s="14"/>
    </row>
    <row r="228" s="3" customFormat="1" spans="1:5">
      <c r="A228" s="15"/>
      <c r="B228" s="16"/>
      <c r="C228" s="17" t="s">
        <v>250</v>
      </c>
      <c r="D228" s="16">
        <f>SUM(D229:D233)</f>
        <v>4768</v>
      </c>
      <c r="E228" s="18"/>
    </row>
    <row r="229" s="3" customFormat="1" spans="1:5">
      <c r="A229" s="15"/>
      <c r="B229" s="16"/>
      <c r="C229" s="19" t="s">
        <v>39</v>
      </c>
      <c r="D229" s="16">
        <v>4038</v>
      </c>
      <c r="E229" s="18"/>
    </row>
    <row r="230" s="3" customFormat="1" spans="1:5">
      <c r="A230" s="15"/>
      <c r="B230" s="16"/>
      <c r="C230" s="19" t="s">
        <v>251</v>
      </c>
      <c r="D230" s="16">
        <v>317</v>
      </c>
      <c r="E230" s="18"/>
    </row>
    <row r="231" s="3" customFormat="1" spans="1:5">
      <c r="A231" s="15"/>
      <c r="B231" s="16"/>
      <c r="C231" s="19" t="s">
        <v>252</v>
      </c>
      <c r="D231" s="16">
        <v>76</v>
      </c>
      <c r="E231" s="18"/>
    </row>
    <row r="232" s="3" customFormat="1" spans="1:5">
      <c r="A232" s="15"/>
      <c r="B232" s="16"/>
      <c r="C232" s="19" t="s">
        <v>253</v>
      </c>
      <c r="D232" s="16">
        <v>328</v>
      </c>
      <c r="E232" s="18"/>
    </row>
    <row r="233" s="3" customFormat="1" spans="1:5">
      <c r="A233" s="15"/>
      <c r="B233" s="16"/>
      <c r="C233" s="19" t="s">
        <v>254</v>
      </c>
      <c r="D233" s="16">
        <v>9</v>
      </c>
      <c r="E233" s="18"/>
    </row>
    <row r="234" s="3" customFormat="1" spans="1:5">
      <c r="A234" s="15"/>
      <c r="B234" s="16"/>
      <c r="C234" s="17" t="s">
        <v>255</v>
      </c>
      <c r="D234" s="16">
        <f>D235</f>
        <v>0</v>
      </c>
      <c r="E234" s="18"/>
    </row>
    <row r="235" s="3" customFormat="1" spans="1:5">
      <c r="A235" s="15"/>
      <c r="B235" s="16"/>
      <c r="C235" s="17" t="s">
        <v>256</v>
      </c>
      <c r="D235" s="16"/>
      <c r="E235" s="18"/>
    </row>
    <row r="236" s="3" customFormat="1" spans="1:5">
      <c r="A236" s="21"/>
      <c r="B236" s="22"/>
      <c r="C236" s="19" t="s">
        <v>257</v>
      </c>
      <c r="D236" s="16">
        <f>D237+D238</f>
        <v>939</v>
      </c>
      <c r="E236" s="18"/>
    </row>
    <row r="237" s="3" customFormat="1" spans="1:5">
      <c r="A237" s="15"/>
      <c r="B237" s="16"/>
      <c r="C237" s="19" t="s">
        <v>258</v>
      </c>
      <c r="D237" s="16">
        <f>1650-1350+300</f>
        <v>600</v>
      </c>
      <c r="E237" s="18"/>
    </row>
    <row r="238" s="3" customFormat="1" spans="1:5">
      <c r="A238" s="15"/>
      <c r="B238" s="16"/>
      <c r="C238" s="19" t="s">
        <v>259</v>
      </c>
      <c r="D238" s="16">
        <v>339</v>
      </c>
      <c r="E238" s="18"/>
    </row>
    <row r="239" s="3" customFormat="1" spans="1:5">
      <c r="A239" s="15"/>
      <c r="B239" s="16"/>
      <c r="C239" s="17" t="s">
        <v>260</v>
      </c>
      <c r="D239" s="16">
        <f>D240</f>
        <v>675</v>
      </c>
      <c r="E239" s="18"/>
    </row>
    <row r="240" s="3" customFormat="1" spans="1:5">
      <c r="A240" s="15"/>
      <c r="B240" s="16"/>
      <c r="C240" s="17" t="s">
        <v>261</v>
      </c>
      <c r="D240" s="16">
        <v>675</v>
      </c>
      <c r="E240" s="18"/>
    </row>
    <row r="241" s="3" customFormat="1" spans="1:5">
      <c r="A241" s="15"/>
      <c r="B241" s="16"/>
      <c r="C241" s="17" t="s">
        <v>262</v>
      </c>
      <c r="D241" s="16">
        <f>D242</f>
        <v>4564</v>
      </c>
      <c r="E241" s="18"/>
    </row>
    <row r="242" s="3" customFormat="1" spans="1:5">
      <c r="A242" s="15"/>
      <c r="B242" s="16"/>
      <c r="C242" s="17" t="s">
        <v>263</v>
      </c>
      <c r="D242" s="16">
        <v>4564</v>
      </c>
      <c r="E242" s="18"/>
    </row>
    <row r="243" s="3" customFormat="1" spans="1:5">
      <c r="A243" s="15"/>
      <c r="B243" s="16"/>
      <c r="C243" s="13" t="s">
        <v>264</v>
      </c>
      <c r="D243" s="12">
        <f>D244+D256+D264+D275+D292+D281+D284+D289</f>
        <v>106650</v>
      </c>
      <c r="E243" s="14"/>
    </row>
    <row r="244" s="3" customFormat="1" spans="1:5">
      <c r="A244" s="15"/>
      <c r="B244" s="16"/>
      <c r="C244" s="17" t="s">
        <v>265</v>
      </c>
      <c r="D244" s="16">
        <f>SUM(D245:D255)</f>
        <v>15235</v>
      </c>
      <c r="E244" s="18"/>
    </row>
    <row r="245" s="3" customFormat="1" spans="1:5">
      <c r="A245" s="15"/>
      <c r="B245" s="16"/>
      <c r="C245" s="19" t="s">
        <v>39</v>
      </c>
      <c r="D245" s="16">
        <v>1824</v>
      </c>
      <c r="E245" s="18"/>
    </row>
    <row r="246" s="3" customFormat="1" spans="1:5">
      <c r="A246" s="15"/>
      <c r="B246" s="16"/>
      <c r="C246" s="19" t="s">
        <v>82</v>
      </c>
      <c r="D246" s="16">
        <v>6052</v>
      </c>
      <c r="E246" s="18"/>
    </row>
    <row r="247" s="3" customFormat="1" spans="1:5">
      <c r="A247" s="15"/>
      <c r="B247" s="16"/>
      <c r="C247" s="19" t="s">
        <v>266</v>
      </c>
      <c r="D247" s="16">
        <v>362</v>
      </c>
      <c r="E247" s="18"/>
    </row>
    <row r="248" s="3" customFormat="1" spans="1:5">
      <c r="A248" s="15"/>
      <c r="B248" s="16"/>
      <c r="C248" s="19" t="s">
        <v>267</v>
      </c>
      <c r="D248" s="16">
        <v>243</v>
      </c>
      <c r="E248" s="18"/>
    </row>
    <row r="249" s="3" customFormat="1" spans="1:5">
      <c r="A249" s="15"/>
      <c r="B249" s="16"/>
      <c r="C249" s="19" t="s">
        <v>268</v>
      </c>
      <c r="D249" s="16">
        <v>23</v>
      </c>
      <c r="E249" s="18"/>
    </row>
    <row r="250" s="3" customFormat="1" spans="1:5">
      <c r="A250" s="15"/>
      <c r="B250" s="16"/>
      <c r="C250" s="19" t="s">
        <v>269</v>
      </c>
      <c r="D250" s="16">
        <v>14</v>
      </c>
      <c r="E250" s="18"/>
    </row>
    <row r="251" s="3" customFormat="1" spans="1:5">
      <c r="A251" s="15"/>
      <c r="B251" s="16"/>
      <c r="C251" s="19" t="s">
        <v>270</v>
      </c>
      <c r="D251" s="16">
        <v>375</v>
      </c>
      <c r="E251" s="18"/>
    </row>
    <row r="252" s="3" customFormat="1" spans="1:5">
      <c r="A252" s="15"/>
      <c r="B252" s="16"/>
      <c r="C252" s="19" t="s">
        <v>271</v>
      </c>
      <c r="D252" s="16">
        <v>4207</v>
      </c>
      <c r="E252" s="18"/>
    </row>
    <row r="253" s="3" customFormat="1" spans="1:5">
      <c r="A253" s="15"/>
      <c r="B253" s="16"/>
      <c r="C253" s="19" t="s">
        <v>272</v>
      </c>
      <c r="D253" s="16">
        <v>563</v>
      </c>
      <c r="E253" s="18"/>
    </row>
    <row r="254" s="3" customFormat="1" spans="1:5">
      <c r="A254" s="15"/>
      <c r="B254" s="16"/>
      <c r="C254" s="19" t="s">
        <v>273</v>
      </c>
      <c r="D254" s="16">
        <v>179</v>
      </c>
      <c r="E254" s="18"/>
    </row>
    <row r="255" s="3" customFormat="1" spans="1:5">
      <c r="A255" s="15"/>
      <c r="B255" s="16"/>
      <c r="C255" s="19" t="s">
        <v>274</v>
      </c>
      <c r="D255" s="16">
        <v>1393</v>
      </c>
      <c r="E255" s="18"/>
    </row>
    <row r="256" s="3" customFormat="1" spans="1:5">
      <c r="A256" s="15"/>
      <c r="B256" s="16"/>
      <c r="C256" s="17" t="s">
        <v>275</v>
      </c>
      <c r="D256" s="16">
        <f>SUM(D257:D263)</f>
        <v>4546</v>
      </c>
      <c r="E256" s="18"/>
    </row>
    <row r="257" s="3" customFormat="1" spans="1:5">
      <c r="A257" s="15"/>
      <c r="B257" s="16"/>
      <c r="C257" s="19" t="s">
        <v>39</v>
      </c>
      <c r="D257" s="16">
        <v>106</v>
      </c>
      <c r="E257" s="18"/>
    </row>
    <row r="258" s="3" customFormat="1" spans="1:5">
      <c r="A258" s="15"/>
      <c r="B258" s="16"/>
      <c r="C258" s="19" t="s">
        <v>276</v>
      </c>
      <c r="D258" s="16">
        <v>676</v>
      </c>
      <c r="E258" s="18"/>
    </row>
    <row r="259" s="3" customFormat="1" spans="1:5">
      <c r="A259" s="15"/>
      <c r="B259" s="16"/>
      <c r="C259" s="19" t="s">
        <v>277</v>
      </c>
      <c r="D259" s="16">
        <v>294</v>
      </c>
      <c r="E259" s="18"/>
    </row>
    <row r="260" s="3" customFormat="1" spans="1:5">
      <c r="A260" s="15"/>
      <c r="B260" s="16"/>
      <c r="C260" s="19" t="s">
        <v>278</v>
      </c>
      <c r="D260" s="16">
        <v>713</v>
      </c>
      <c r="E260" s="18"/>
    </row>
    <row r="261" s="3" customFormat="1" spans="1:5">
      <c r="A261" s="15"/>
      <c r="B261" s="16"/>
      <c r="C261" s="19" t="s">
        <v>279</v>
      </c>
      <c r="D261" s="16">
        <v>162</v>
      </c>
      <c r="E261" s="18"/>
    </row>
    <row r="262" s="3" customFormat="1" spans="1:5">
      <c r="A262" s="15"/>
      <c r="B262" s="16"/>
      <c r="C262" s="19" t="s">
        <v>280</v>
      </c>
      <c r="D262" s="16">
        <v>76</v>
      </c>
      <c r="E262" s="18"/>
    </row>
    <row r="263" s="3" customFormat="1" spans="1:5">
      <c r="A263" s="15"/>
      <c r="B263" s="16"/>
      <c r="C263" s="19" t="s">
        <v>281</v>
      </c>
      <c r="D263" s="16">
        <v>2519</v>
      </c>
      <c r="E263" s="18"/>
    </row>
    <row r="264" s="3" customFormat="1" spans="1:5">
      <c r="A264" s="15"/>
      <c r="B264" s="16"/>
      <c r="C264" s="17" t="s">
        <v>282</v>
      </c>
      <c r="D264" s="16">
        <f>SUM(D265:D274)</f>
        <v>7408</v>
      </c>
      <c r="E264" s="18"/>
    </row>
    <row r="265" s="3" customFormat="1" spans="1:5">
      <c r="A265" s="15"/>
      <c r="B265" s="16"/>
      <c r="C265" s="19" t="s">
        <v>39</v>
      </c>
      <c r="D265" s="16">
        <v>295</v>
      </c>
      <c r="E265" s="18"/>
    </row>
    <row r="266" s="3" customFormat="1" spans="1:5">
      <c r="A266" s="15"/>
      <c r="B266" s="16"/>
      <c r="C266" s="19" t="s">
        <v>283</v>
      </c>
      <c r="D266" s="16">
        <v>14</v>
      </c>
      <c r="E266" s="18"/>
    </row>
    <row r="267" s="3" customFormat="1" spans="1:5">
      <c r="A267" s="15"/>
      <c r="B267" s="16"/>
      <c r="C267" s="19" t="s">
        <v>284</v>
      </c>
      <c r="D267" s="16">
        <v>4305</v>
      </c>
      <c r="E267" s="18"/>
    </row>
    <row r="268" s="3" customFormat="1" spans="1:5">
      <c r="A268" s="15"/>
      <c r="B268" s="16"/>
      <c r="C268" s="19" t="s">
        <v>285</v>
      </c>
      <c r="D268" s="16">
        <v>410</v>
      </c>
      <c r="E268" s="18"/>
    </row>
    <row r="269" s="3" customFormat="1" spans="1:5">
      <c r="A269" s="15"/>
      <c r="B269" s="16"/>
      <c r="C269" s="19" t="s">
        <v>286</v>
      </c>
      <c r="D269" s="16">
        <v>144</v>
      </c>
      <c r="E269" s="18"/>
    </row>
    <row r="270" s="3" customFormat="1" spans="1:5">
      <c r="A270" s="15"/>
      <c r="B270" s="16"/>
      <c r="C270" s="19" t="s">
        <v>287</v>
      </c>
      <c r="D270" s="16">
        <f>7091-7090</f>
        <v>1</v>
      </c>
      <c r="E270" s="18"/>
    </row>
    <row r="271" s="3" customFormat="1" spans="1:5">
      <c r="A271" s="15"/>
      <c r="B271" s="16"/>
      <c r="C271" s="19" t="s">
        <v>288</v>
      </c>
      <c r="D271" s="16">
        <v>75</v>
      </c>
      <c r="E271" s="18"/>
    </row>
    <row r="272" s="3" customFormat="1" spans="1:5">
      <c r="A272" s="15"/>
      <c r="B272" s="16"/>
      <c r="C272" s="19" t="s">
        <v>289</v>
      </c>
      <c r="D272" s="16">
        <v>128</v>
      </c>
      <c r="E272" s="18"/>
    </row>
    <row r="273" s="3" customFormat="1" spans="1:5">
      <c r="A273" s="15"/>
      <c r="B273" s="16"/>
      <c r="C273" s="19" t="s">
        <v>290</v>
      </c>
      <c r="D273" s="16">
        <f>1150-597</f>
        <v>553</v>
      </c>
      <c r="E273" s="18"/>
    </row>
    <row r="274" s="3" customFormat="1" spans="1:5">
      <c r="A274" s="15"/>
      <c r="B274" s="16"/>
      <c r="C274" s="19" t="s">
        <v>291</v>
      </c>
      <c r="D274" s="16">
        <v>1483</v>
      </c>
      <c r="E274" s="18"/>
    </row>
    <row r="275" s="3" customFormat="1" spans="1:5">
      <c r="A275" s="15"/>
      <c r="B275" s="16"/>
      <c r="C275" s="17" t="s">
        <v>292</v>
      </c>
      <c r="D275" s="16">
        <f>SUM(D276:D280)</f>
        <v>70292</v>
      </c>
      <c r="E275" s="18"/>
    </row>
    <row r="276" s="3" customFormat="1" spans="1:5">
      <c r="A276" s="15"/>
      <c r="B276" s="16"/>
      <c r="C276" s="19" t="s">
        <v>39</v>
      </c>
      <c r="D276" s="16">
        <v>594</v>
      </c>
      <c r="E276" s="18"/>
    </row>
    <row r="277" s="3" customFormat="1" spans="1:5">
      <c r="A277" s="15"/>
      <c r="B277" s="16"/>
      <c r="C277" s="19" t="s">
        <v>293</v>
      </c>
      <c r="D277" s="16">
        <f>20928-8307+190+101</f>
        <v>12912</v>
      </c>
      <c r="E277" s="18"/>
    </row>
    <row r="278" s="3" customFormat="1" spans="1:5">
      <c r="A278" s="15"/>
      <c r="B278" s="16"/>
      <c r="C278" s="19" t="s">
        <v>294</v>
      </c>
      <c r="D278" s="16">
        <f>49390-99</f>
        <v>49291</v>
      </c>
      <c r="E278" s="18"/>
    </row>
    <row r="279" s="3" customFormat="1" spans="1:5">
      <c r="A279" s="15"/>
      <c r="B279" s="16"/>
      <c r="C279" s="19" t="s">
        <v>295</v>
      </c>
      <c r="D279" s="16">
        <v>140</v>
      </c>
      <c r="E279" s="18"/>
    </row>
    <row r="280" s="3" customFormat="1" spans="1:5">
      <c r="A280" s="15"/>
      <c r="B280" s="16"/>
      <c r="C280" s="27" t="s">
        <v>296</v>
      </c>
      <c r="D280" s="22">
        <f>32830-25475</f>
        <v>7355</v>
      </c>
      <c r="E280" s="24"/>
    </row>
    <row r="281" s="3" customFormat="1" spans="1:5">
      <c r="A281" s="15"/>
      <c r="B281" s="16"/>
      <c r="C281" s="19" t="s">
        <v>297</v>
      </c>
      <c r="D281" s="16">
        <f>D282+D283</f>
        <v>124</v>
      </c>
      <c r="E281" s="18"/>
    </row>
    <row r="282" s="3" customFormat="1" spans="1:5">
      <c r="A282" s="15"/>
      <c r="B282" s="16"/>
      <c r="C282" s="19" t="s">
        <v>298</v>
      </c>
      <c r="D282" s="16">
        <v>56</v>
      </c>
      <c r="E282" s="18"/>
    </row>
    <row r="283" s="3" customFormat="1" spans="1:5">
      <c r="A283" s="15"/>
      <c r="B283" s="16"/>
      <c r="C283" s="19" t="s">
        <v>299</v>
      </c>
      <c r="D283" s="16">
        <v>68</v>
      </c>
      <c r="E283" s="18"/>
    </row>
    <row r="284" s="3" customFormat="1" spans="1:5">
      <c r="A284" s="15"/>
      <c r="B284" s="16"/>
      <c r="C284" s="19" t="s">
        <v>300</v>
      </c>
      <c r="D284" s="16">
        <f>D285+D286+D287+D288</f>
        <v>767</v>
      </c>
      <c r="E284" s="18"/>
    </row>
    <row r="285" s="3" customFormat="1" spans="1:5">
      <c r="A285" s="15"/>
      <c r="B285" s="16"/>
      <c r="C285" s="19" t="s">
        <v>301</v>
      </c>
      <c r="D285" s="16">
        <v>159</v>
      </c>
      <c r="E285" s="18"/>
    </row>
    <row r="286" s="3" customFormat="1" spans="1:5">
      <c r="A286" s="15"/>
      <c r="B286" s="16"/>
      <c r="C286" s="19" t="s">
        <v>302</v>
      </c>
      <c r="D286" s="16">
        <v>358</v>
      </c>
      <c r="E286" s="18"/>
    </row>
    <row r="287" s="3" customFormat="1" spans="1:5">
      <c r="A287" s="15"/>
      <c r="B287" s="16"/>
      <c r="C287" s="19" t="s">
        <v>303</v>
      </c>
      <c r="D287" s="16">
        <v>200</v>
      </c>
      <c r="E287" s="18"/>
    </row>
    <row r="288" s="3" customFormat="1" spans="1:5">
      <c r="A288" s="15"/>
      <c r="B288" s="16"/>
      <c r="C288" s="19" t="s">
        <v>304</v>
      </c>
      <c r="D288" s="16">
        <v>50</v>
      </c>
      <c r="E288" s="18"/>
    </row>
    <row r="289" s="3" customFormat="1" spans="1:5">
      <c r="A289" s="15"/>
      <c r="B289" s="16"/>
      <c r="C289" s="19" t="s">
        <v>305</v>
      </c>
      <c r="D289" s="16">
        <f>D290+D291</f>
        <v>1705</v>
      </c>
      <c r="E289" s="18"/>
    </row>
    <row r="290" s="3" customFormat="1" spans="1:5">
      <c r="A290" s="15"/>
      <c r="B290" s="16"/>
      <c r="C290" s="19" t="s">
        <v>306</v>
      </c>
      <c r="D290" s="16">
        <v>1673</v>
      </c>
      <c r="E290" s="18"/>
    </row>
    <row r="291" s="3" customFormat="1" spans="1:5">
      <c r="A291" s="15"/>
      <c r="B291" s="16"/>
      <c r="C291" s="19" t="s">
        <v>307</v>
      </c>
      <c r="D291" s="16">
        <v>32</v>
      </c>
      <c r="E291" s="18"/>
    </row>
    <row r="292" s="3" customFormat="1" spans="1:5">
      <c r="A292" s="15"/>
      <c r="B292" s="16"/>
      <c r="C292" s="19" t="s">
        <v>308</v>
      </c>
      <c r="D292" s="16">
        <f>D293</f>
        <v>6573</v>
      </c>
      <c r="E292" s="18"/>
    </row>
    <row r="293" s="3" customFormat="1" spans="1:5">
      <c r="A293" s="15"/>
      <c r="B293" s="16"/>
      <c r="C293" s="17" t="s">
        <v>309</v>
      </c>
      <c r="D293" s="16">
        <v>6573</v>
      </c>
      <c r="E293" s="18"/>
    </row>
    <row r="294" s="3" customFormat="1" spans="1:5">
      <c r="A294" s="15"/>
      <c r="B294" s="16"/>
      <c r="C294" s="13" t="s">
        <v>310</v>
      </c>
      <c r="D294" s="12">
        <f>D295+D298+D301+D303</f>
        <v>8659</v>
      </c>
      <c r="E294" s="14"/>
    </row>
    <row r="295" s="3" customFormat="1" spans="1:5">
      <c r="A295" s="15"/>
      <c r="B295" s="16"/>
      <c r="C295" s="17" t="s">
        <v>311</v>
      </c>
      <c r="D295" s="16">
        <f>SUM(D296:D297)</f>
        <v>1815</v>
      </c>
      <c r="E295" s="18"/>
    </row>
    <row r="296" s="3" customFormat="1" spans="1:5">
      <c r="A296" s="15"/>
      <c r="B296" s="16"/>
      <c r="C296" s="17" t="s">
        <v>39</v>
      </c>
      <c r="D296" s="16">
        <v>565</v>
      </c>
      <c r="E296" s="18"/>
    </row>
    <row r="297" s="3" customFormat="1" spans="1:5">
      <c r="A297" s="15"/>
      <c r="B297" s="16"/>
      <c r="C297" s="19" t="s">
        <v>312</v>
      </c>
      <c r="D297" s="16">
        <v>1250</v>
      </c>
      <c r="E297" s="18"/>
    </row>
    <row r="298" s="3" customFormat="1" spans="1:5">
      <c r="A298" s="15"/>
      <c r="B298" s="16"/>
      <c r="C298" s="19" t="s">
        <v>313</v>
      </c>
      <c r="D298" s="16">
        <f>D299+D300</f>
        <v>1982</v>
      </c>
      <c r="E298" s="18"/>
    </row>
    <row r="299" s="3" customFormat="1" spans="1:5">
      <c r="A299" s="15"/>
      <c r="B299" s="16"/>
      <c r="C299" s="19" t="s">
        <v>314</v>
      </c>
      <c r="D299" s="16">
        <v>45</v>
      </c>
      <c r="E299" s="18"/>
    </row>
    <row r="300" s="3" customFormat="1" spans="1:5">
      <c r="A300" s="15"/>
      <c r="B300" s="16"/>
      <c r="C300" s="19" t="s">
        <v>315</v>
      </c>
      <c r="D300" s="16">
        <v>1937</v>
      </c>
      <c r="E300" s="18"/>
    </row>
    <row r="301" s="3" customFormat="1" spans="1:5">
      <c r="A301" s="15"/>
      <c r="B301" s="16"/>
      <c r="C301" s="19" t="s">
        <v>316</v>
      </c>
      <c r="D301" s="16">
        <f>D302</f>
        <v>2</v>
      </c>
      <c r="E301" s="18"/>
    </row>
    <row r="302" s="3" customFormat="1" spans="1:5">
      <c r="A302" s="15"/>
      <c r="B302" s="16"/>
      <c r="C302" s="19" t="s">
        <v>317</v>
      </c>
      <c r="D302" s="16">
        <v>2</v>
      </c>
      <c r="E302" s="18"/>
    </row>
    <row r="303" s="3" customFormat="1" spans="1:5">
      <c r="A303" s="15"/>
      <c r="B303" s="16"/>
      <c r="C303" s="19" t="s">
        <v>318</v>
      </c>
      <c r="D303" s="16">
        <f>D304</f>
        <v>4860</v>
      </c>
      <c r="E303" s="18"/>
    </row>
    <row r="304" s="3" customFormat="1" ht="27" spans="1:5">
      <c r="A304" s="15"/>
      <c r="B304" s="16"/>
      <c r="C304" s="19" t="s">
        <v>319</v>
      </c>
      <c r="D304" s="16">
        <v>4860</v>
      </c>
      <c r="E304" s="18"/>
    </row>
    <row r="305" s="3" customFormat="1" spans="1:5">
      <c r="A305" s="15"/>
      <c r="B305" s="16"/>
      <c r="C305" s="13" t="s">
        <v>320</v>
      </c>
      <c r="D305" s="12">
        <f>D306+D309</f>
        <v>2452</v>
      </c>
      <c r="E305" s="14"/>
    </row>
    <row r="306" s="3" customFormat="1" spans="1:5">
      <c r="A306" s="15"/>
      <c r="B306" s="16"/>
      <c r="C306" s="17" t="s">
        <v>321</v>
      </c>
      <c r="D306" s="16">
        <f>D307+D308</f>
        <v>2367</v>
      </c>
      <c r="E306" s="14"/>
    </row>
    <row r="307" s="3" customFormat="1" spans="1:5">
      <c r="A307" s="15"/>
      <c r="B307" s="16"/>
      <c r="C307" s="17" t="s">
        <v>322</v>
      </c>
      <c r="D307" s="16">
        <v>2113</v>
      </c>
      <c r="E307" s="14"/>
    </row>
    <row r="308" s="3" customFormat="1" spans="1:5">
      <c r="A308" s="15"/>
      <c r="B308" s="16"/>
      <c r="C308" s="19" t="s">
        <v>323</v>
      </c>
      <c r="D308" s="16">
        <v>254</v>
      </c>
      <c r="E308" s="14"/>
    </row>
    <row r="309" s="3" customFormat="1" spans="1:5">
      <c r="A309" s="15"/>
      <c r="B309" s="16"/>
      <c r="C309" s="19" t="s">
        <v>324</v>
      </c>
      <c r="D309" s="16">
        <f>D310</f>
        <v>85</v>
      </c>
      <c r="E309" s="18"/>
    </row>
    <row r="310" s="3" customFormat="1" spans="1:5">
      <c r="A310" s="15"/>
      <c r="B310" s="16"/>
      <c r="C310" s="19" t="s">
        <v>325</v>
      </c>
      <c r="D310" s="16">
        <f>53+32</f>
        <v>85</v>
      </c>
      <c r="E310" s="18"/>
    </row>
    <row r="311" s="3" customFormat="1" spans="1:5">
      <c r="A311" s="15"/>
      <c r="B311" s="16"/>
      <c r="C311" s="13" t="s">
        <v>326</v>
      </c>
      <c r="D311" s="12">
        <f>D312+D316</f>
        <v>160</v>
      </c>
      <c r="E311" s="18"/>
    </row>
    <row r="312" s="3" customFormat="1" spans="1:5">
      <c r="A312" s="15"/>
      <c r="B312" s="16"/>
      <c r="C312" s="17" t="s">
        <v>327</v>
      </c>
      <c r="D312" s="16">
        <f>SUM(D313:D315)</f>
        <v>160</v>
      </c>
      <c r="E312" s="18"/>
    </row>
    <row r="313" s="3" customFormat="1" spans="1:5">
      <c r="A313" s="21"/>
      <c r="B313" s="22"/>
      <c r="C313" s="17" t="s">
        <v>39</v>
      </c>
      <c r="D313" s="16"/>
      <c r="E313" s="18"/>
    </row>
    <row r="314" s="3" customFormat="1" spans="1:5">
      <c r="A314" s="15"/>
      <c r="B314" s="16"/>
      <c r="C314" s="17" t="s">
        <v>82</v>
      </c>
      <c r="D314" s="16">
        <v>160</v>
      </c>
      <c r="E314" s="14"/>
    </row>
    <row r="315" s="3" customFormat="1" spans="1:5">
      <c r="A315" s="15"/>
      <c r="B315" s="16"/>
      <c r="C315" s="17" t="s">
        <v>328</v>
      </c>
      <c r="D315" s="16"/>
      <c r="E315" s="18"/>
    </row>
    <row r="316" s="3" customFormat="1" spans="1:5">
      <c r="A316" s="15"/>
      <c r="B316" s="16"/>
      <c r="C316" s="17" t="s">
        <v>329</v>
      </c>
      <c r="D316" s="16">
        <f>SUM(D317:D318)</f>
        <v>0</v>
      </c>
      <c r="E316" s="18"/>
    </row>
    <row r="317" s="3" customFormat="1" spans="1:5">
      <c r="A317" s="15"/>
      <c r="B317" s="16"/>
      <c r="C317" s="17" t="s">
        <v>39</v>
      </c>
      <c r="D317" s="16"/>
      <c r="E317" s="18"/>
    </row>
    <row r="318" s="3" customFormat="1" spans="1:5">
      <c r="A318" s="28" t="s">
        <v>330</v>
      </c>
      <c r="B318" s="16">
        <f>B5+B23</f>
        <v>43206</v>
      </c>
      <c r="C318" s="17" t="s">
        <v>331</v>
      </c>
      <c r="D318" s="16"/>
      <c r="E318" s="18"/>
    </row>
    <row r="319" s="3" customFormat="1" spans="1:5">
      <c r="A319" s="15"/>
      <c r="B319" s="16"/>
      <c r="C319" s="13" t="s">
        <v>332</v>
      </c>
      <c r="D319" s="12">
        <f>D320+D324+D326</f>
        <v>1602</v>
      </c>
      <c r="E319" s="18"/>
    </row>
    <row r="320" s="3" customFormat="1" spans="1:5">
      <c r="A320" s="15"/>
      <c r="B320" s="16"/>
      <c r="C320" s="27" t="s">
        <v>333</v>
      </c>
      <c r="D320" s="22">
        <f>SUM(D321:D323)</f>
        <v>1568</v>
      </c>
      <c r="E320" s="18"/>
    </row>
    <row r="321" s="3" customFormat="1" spans="1:5">
      <c r="A321" s="15" t="s">
        <v>334</v>
      </c>
      <c r="B321" s="16">
        <f>B322+B326+B363</f>
        <v>464220</v>
      </c>
      <c r="C321" s="19" t="s">
        <v>39</v>
      </c>
      <c r="D321" s="26">
        <f>765+80</f>
        <v>845</v>
      </c>
      <c r="E321" s="18"/>
    </row>
    <row r="322" s="3" customFormat="1" spans="1:5">
      <c r="A322" s="15" t="s">
        <v>335</v>
      </c>
      <c r="B322" s="16">
        <f>SUM(B323:B325)</f>
        <v>2180</v>
      </c>
      <c r="C322" s="19" t="s">
        <v>336</v>
      </c>
      <c r="D322" s="16">
        <v>584</v>
      </c>
      <c r="E322" s="14"/>
    </row>
    <row r="323" s="3" customFormat="1" spans="1:5">
      <c r="A323" s="15" t="s">
        <v>337</v>
      </c>
      <c r="B323" s="16">
        <v>119</v>
      </c>
      <c r="C323" s="19" t="s">
        <v>82</v>
      </c>
      <c r="D323" s="16">
        <v>139</v>
      </c>
      <c r="E323" s="24"/>
    </row>
    <row r="324" s="3" customFormat="1" ht="27" spans="1:5">
      <c r="A324" s="15" t="s">
        <v>338</v>
      </c>
      <c r="B324" s="16">
        <v>1061</v>
      </c>
      <c r="C324" s="19" t="s">
        <v>339</v>
      </c>
      <c r="D324" s="16">
        <f>D325</f>
        <v>5</v>
      </c>
      <c r="E324" s="18"/>
    </row>
    <row r="325" s="1" customFormat="1" ht="27" spans="1:5">
      <c r="A325" s="29" t="s">
        <v>340</v>
      </c>
      <c r="B325" s="3">
        <v>1000</v>
      </c>
      <c r="C325" s="19" t="s">
        <v>341</v>
      </c>
      <c r="D325" s="16">
        <v>5</v>
      </c>
      <c r="E325" s="18"/>
    </row>
    <row r="326" s="1" customFormat="1" spans="1:5">
      <c r="A326" s="15" t="s">
        <v>342</v>
      </c>
      <c r="B326" s="16">
        <f>SUM(B327:B361)</f>
        <v>315560</v>
      </c>
      <c r="C326" s="17" t="s">
        <v>343</v>
      </c>
      <c r="D326" s="16">
        <f>SUM(D327:D328)</f>
        <v>29</v>
      </c>
      <c r="E326" s="18"/>
    </row>
    <row r="327" s="1" customFormat="1" spans="1:5">
      <c r="A327" s="15" t="s">
        <v>344</v>
      </c>
      <c r="B327" s="16">
        <v>4031</v>
      </c>
      <c r="C327" s="17" t="s">
        <v>39</v>
      </c>
      <c r="D327" s="16">
        <v>13</v>
      </c>
      <c r="E327" s="18"/>
    </row>
    <row r="328" s="1" customFormat="1" spans="1:5">
      <c r="A328" s="15" t="s">
        <v>345</v>
      </c>
      <c r="B328" s="16">
        <v>48460</v>
      </c>
      <c r="C328" s="17" t="s">
        <v>346</v>
      </c>
      <c r="D328" s="16">
        <v>16</v>
      </c>
      <c r="E328" s="18"/>
    </row>
    <row r="329" s="1" customFormat="1" ht="27" spans="1:5">
      <c r="A329" s="15" t="s">
        <v>347</v>
      </c>
      <c r="B329" s="16">
        <v>30711</v>
      </c>
      <c r="C329" s="13" t="s">
        <v>348</v>
      </c>
      <c r="D329" s="12">
        <f>D330</f>
        <v>13845</v>
      </c>
      <c r="E329" s="18"/>
    </row>
    <row r="330" s="1" customFormat="1" spans="1:5">
      <c r="A330" s="15" t="s">
        <v>349</v>
      </c>
      <c r="B330" s="16">
        <v>1132</v>
      </c>
      <c r="C330" s="17" t="s">
        <v>350</v>
      </c>
      <c r="D330" s="16">
        <f>SUM(D331:D334)</f>
        <v>13845</v>
      </c>
      <c r="E330" s="18"/>
    </row>
    <row r="331" s="1" customFormat="1" ht="27" spans="1:5">
      <c r="A331" s="15" t="s">
        <v>351</v>
      </c>
      <c r="B331" s="16"/>
      <c r="C331" s="17" t="s">
        <v>352</v>
      </c>
      <c r="D331" s="16">
        <v>278</v>
      </c>
      <c r="E331" s="18"/>
    </row>
    <row r="332" s="1" customFormat="1" ht="27" spans="1:5">
      <c r="A332" s="15" t="s">
        <v>353</v>
      </c>
      <c r="B332" s="16"/>
      <c r="C332" s="17" t="s">
        <v>354</v>
      </c>
      <c r="D332" s="16">
        <v>3659</v>
      </c>
      <c r="E332" s="14"/>
    </row>
    <row r="333" s="1" customFormat="1" ht="27" spans="1:5">
      <c r="A333" s="15" t="s">
        <v>355</v>
      </c>
      <c r="B333" s="16">
        <v>2062</v>
      </c>
      <c r="C333" s="19" t="s">
        <v>356</v>
      </c>
      <c r="D333" s="16">
        <v>7399</v>
      </c>
      <c r="E333" s="18"/>
    </row>
    <row r="334" s="1" customFormat="1" ht="27" spans="1:5">
      <c r="A334" s="15" t="s">
        <v>357</v>
      </c>
      <c r="B334" s="16">
        <v>11317</v>
      </c>
      <c r="C334" s="17" t="s">
        <v>358</v>
      </c>
      <c r="D334" s="16">
        <v>2509</v>
      </c>
      <c r="E334" s="18"/>
    </row>
    <row r="335" s="1" customFormat="1" spans="1:5">
      <c r="A335" s="15" t="s">
        <v>359</v>
      </c>
      <c r="B335" s="16">
        <v>70930</v>
      </c>
      <c r="C335" s="13" t="s">
        <v>360</v>
      </c>
      <c r="D335" s="12">
        <f>D336</f>
        <v>612</v>
      </c>
      <c r="E335" s="18"/>
    </row>
    <row r="336" s="1" customFormat="1" spans="1:5">
      <c r="A336" s="15" t="s">
        <v>361</v>
      </c>
      <c r="B336" s="16"/>
      <c r="C336" s="19" t="s">
        <v>362</v>
      </c>
      <c r="D336" s="16">
        <f>D337</f>
        <v>612</v>
      </c>
      <c r="E336" s="18"/>
    </row>
    <row r="337" s="1" customFormat="1" spans="1:5">
      <c r="A337" s="15" t="s">
        <v>363</v>
      </c>
      <c r="B337" s="16">
        <v>9505</v>
      </c>
      <c r="C337" s="19" t="s">
        <v>364</v>
      </c>
      <c r="D337" s="16">
        <f>582+30</f>
        <v>612</v>
      </c>
      <c r="E337" s="18"/>
    </row>
    <row r="338" s="1" customFormat="1" spans="1:5">
      <c r="A338" s="15" t="s">
        <v>365</v>
      </c>
      <c r="B338" s="16">
        <v>33384</v>
      </c>
      <c r="C338" s="13" t="s">
        <v>366</v>
      </c>
      <c r="D338" s="16">
        <f>D339+D342+D345+D348</f>
        <v>1778</v>
      </c>
      <c r="E338" s="18"/>
    </row>
    <row r="339" s="1" customFormat="1" spans="1:5">
      <c r="A339" s="15" t="s">
        <v>367</v>
      </c>
      <c r="B339" s="16">
        <v>42465</v>
      </c>
      <c r="C339" s="19" t="s">
        <v>368</v>
      </c>
      <c r="D339" s="16">
        <f>D340+D341</f>
        <v>375</v>
      </c>
      <c r="E339" s="18"/>
    </row>
    <row r="340" s="1" customFormat="1" ht="27" spans="1:5">
      <c r="A340" s="15" t="s">
        <v>369</v>
      </c>
      <c r="B340" s="16"/>
      <c r="C340" s="19" t="s">
        <v>370</v>
      </c>
      <c r="D340" s="16">
        <v>373</v>
      </c>
      <c r="E340" s="18"/>
    </row>
    <row r="341" s="1" customFormat="1" ht="27" spans="1:5">
      <c r="A341" s="15" t="s">
        <v>371</v>
      </c>
      <c r="B341" s="16"/>
      <c r="C341" s="19" t="s">
        <v>372</v>
      </c>
      <c r="D341" s="16">
        <v>2</v>
      </c>
      <c r="E341" s="18"/>
    </row>
    <row r="342" s="1" customFormat="1" ht="27" spans="1:5">
      <c r="A342" s="15" t="s">
        <v>373</v>
      </c>
      <c r="B342" s="16"/>
      <c r="C342" s="19" t="s">
        <v>374</v>
      </c>
      <c r="D342" s="16">
        <f>D343+D344</f>
        <v>157</v>
      </c>
      <c r="E342" s="18"/>
    </row>
    <row r="343" s="1" customFormat="1" ht="27" spans="1:5">
      <c r="A343" s="15" t="s">
        <v>375</v>
      </c>
      <c r="B343" s="16">
        <v>8636</v>
      </c>
      <c r="C343" s="19" t="s">
        <v>370</v>
      </c>
      <c r="D343" s="16">
        <v>46</v>
      </c>
      <c r="E343" s="18"/>
    </row>
    <row r="344" s="1" customFormat="1" ht="27" spans="1:5">
      <c r="A344" s="15" t="s">
        <v>376</v>
      </c>
      <c r="B344" s="16">
        <v>16138</v>
      </c>
      <c r="C344" s="19" t="s">
        <v>377</v>
      </c>
      <c r="D344" s="16">
        <f>51+60</f>
        <v>111</v>
      </c>
      <c r="E344" s="18"/>
    </row>
    <row r="345" s="1" customFormat="1" ht="27" spans="1:5">
      <c r="A345" s="15" t="s">
        <v>378</v>
      </c>
      <c r="B345" s="16"/>
      <c r="C345" s="19" t="s">
        <v>379</v>
      </c>
      <c r="D345" s="16">
        <f>D346+D347</f>
        <v>118</v>
      </c>
      <c r="E345" s="18"/>
    </row>
    <row r="346" s="1" customFormat="1" ht="27" spans="1:5">
      <c r="A346" s="15" t="s">
        <v>380</v>
      </c>
      <c r="B346" s="16"/>
      <c r="C346" s="19" t="s">
        <v>381</v>
      </c>
      <c r="D346" s="16">
        <v>24</v>
      </c>
      <c r="E346" s="18"/>
    </row>
    <row r="347" s="1" customFormat="1" ht="27" spans="1:5">
      <c r="A347" s="15" t="s">
        <v>382</v>
      </c>
      <c r="B347" s="16">
        <v>11554</v>
      </c>
      <c r="C347" s="19" t="s">
        <v>383</v>
      </c>
      <c r="D347" s="16">
        <v>94</v>
      </c>
      <c r="E347" s="18"/>
    </row>
    <row r="348" s="1" customFormat="1" ht="27" spans="1:5">
      <c r="A348" s="15" t="s">
        <v>384</v>
      </c>
      <c r="B348" s="16">
        <v>19734</v>
      </c>
      <c r="C348" s="19" t="s">
        <v>385</v>
      </c>
      <c r="D348" s="16">
        <f t="shared" ref="D348:D351" si="2">D349</f>
        <v>1128</v>
      </c>
      <c r="E348" s="18"/>
    </row>
    <row r="349" s="1" customFormat="1" ht="27" spans="1:5">
      <c r="A349" s="15" t="s">
        <v>386</v>
      </c>
      <c r="B349" s="16"/>
      <c r="C349" s="19" t="s">
        <v>387</v>
      </c>
      <c r="D349" s="16">
        <v>1128</v>
      </c>
      <c r="E349" s="18"/>
    </row>
    <row r="350" s="1" customFormat="1" ht="27" spans="1:5">
      <c r="A350" s="15" t="s">
        <v>388</v>
      </c>
      <c r="B350" s="16"/>
      <c r="C350" s="13" t="s">
        <v>389</v>
      </c>
      <c r="D350" s="12">
        <f t="shared" si="2"/>
        <v>10682</v>
      </c>
      <c r="E350" s="18"/>
    </row>
    <row r="351" s="1" customFormat="1" ht="27" spans="1:5">
      <c r="A351" s="15" t="s">
        <v>390</v>
      </c>
      <c r="B351" s="16"/>
      <c r="C351" s="17" t="s">
        <v>391</v>
      </c>
      <c r="D351" s="16">
        <f t="shared" si="2"/>
        <v>10682</v>
      </c>
      <c r="E351" s="18"/>
    </row>
    <row r="352" s="1" customFormat="1" ht="27" spans="1:5">
      <c r="A352" s="15" t="s">
        <v>392</v>
      </c>
      <c r="B352" s="16"/>
      <c r="C352" s="17" t="s">
        <v>393</v>
      </c>
      <c r="D352" s="16">
        <f>10367+315</f>
        <v>10682</v>
      </c>
      <c r="E352" s="18"/>
    </row>
    <row r="353" s="1" customFormat="1" ht="27" spans="1:5">
      <c r="A353" s="15" t="s">
        <v>394</v>
      </c>
      <c r="B353" s="16"/>
      <c r="C353" s="13" t="s">
        <v>395</v>
      </c>
      <c r="D353" s="30">
        <f t="shared" ref="D353:D356" si="3">D354</f>
        <v>12880</v>
      </c>
      <c r="E353" s="14"/>
    </row>
    <row r="354" s="1" customFormat="1" ht="27" spans="1:5">
      <c r="A354" s="15" t="s">
        <v>396</v>
      </c>
      <c r="B354" s="16"/>
      <c r="C354" s="17" t="s">
        <v>397</v>
      </c>
      <c r="D354" s="16">
        <f t="shared" si="3"/>
        <v>12880</v>
      </c>
      <c r="E354" s="18"/>
    </row>
    <row r="355" s="1" customFormat="1" ht="27" spans="1:5">
      <c r="A355" s="15" t="s">
        <v>398</v>
      </c>
      <c r="B355" s="16"/>
      <c r="C355" s="17" t="s">
        <v>399</v>
      </c>
      <c r="D355" s="16">
        <v>12880</v>
      </c>
      <c r="E355" s="18"/>
    </row>
    <row r="356" s="1" customFormat="1" ht="27" spans="1:5">
      <c r="A356" s="15" t="s">
        <v>400</v>
      </c>
      <c r="B356" s="16"/>
      <c r="C356" s="13" t="s">
        <v>401</v>
      </c>
      <c r="D356" s="16">
        <f t="shared" si="3"/>
        <v>105</v>
      </c>
      <c r="E356" s="18"/>
    </row>
    <row r="357" s="1" customFormat="1" ht="27" spans="1:5">
      <c r="A357" s="31" t="s">
        <v>402</v>
      </c>
      <c r="B357" s="16">
        <v>2323</v>
      </c>
      <c r="C357" s="17" t="s">
        <v>403</v>
      </c>
      <c r="D357" s="16">
        <v>105</v>
      </c>
      <c r="E357" s="18"/>
    </row>
    <row r="358" s="1" customFormat="1" ht="27" spans="1:5">
      <c r="A358" s="15" t="s">
        <v>404</v>
      </c>
      <c r="B358" s="16"/>
      <c r="C358" s="17"/>
      <c r="D358" s="16"/>
      <c r="E358" s="18"/>
    </row>
    <row r="359" s="1" customFormat="1" ht="27" spans="1:5">
      <c r="A359" s="15" t="s">
        <v>405</v>
      </c>
      <c r="B359" s="16"/>
      <c r="C359" s="17"/>
      <c r="D359" s="16"/>
      <c r="E359" s="18"/>
    </row>
    <row r="360" s="1" customFormat="1" ht="27" spans="1:5">
      <c r="A360" s="15" t="s">
        <v>406</v>
      </c>
      <c r="B360" s="16"/>
      <c r="C360" s="17"/>
      <c r="D360" s="16"/>
      <c r="E360" s="18"/>
    </row>
    <row r="361" s="1" customFormat="1" spans="1:5">
      <c r="A361" s="31" t="s">
        <v>407</v>
      </c>
      <c r="B361" s="16">
        <f>2287+891</f>
        <v>3178</v>
      </c>
      <c r="C361" s="17"/>
      <c r="D361" s="16"/>
      <c r="E361" s="18"/>
    </row>
    <row r="362" s="1" customFormat="1" spans="1:5">
      <c r="A362" s="15"/>
      <c r="B362" s="16"/>
      <c r="C362" s="17"/>
      <c r="D362" s="16"/>
      <c r="E362" s="18"/>
    </row>
    <row r="363" s="1" customFormat="1" spans="1:5">
      <c r="A363" s="15" t="s">
        <v>408</v>
      </c>
      <c r="B363" s="16">
        <f>146165+315</f>
        <v>146480</v>
      </c>
      <c r="C363" s="17"/>
      <c r="D363" s="16"/>
      <c r="E363" s="18"/>
    </row>
    <row r="364" s="1" customFormat="1" spans="1:5">
      <c r="A364" s="3"/>
      <c r="B364" s="16"/>
      <c r="C364" s="17"/>
      <c r="D364" s="16"/>
      <c r="E364" s="18"/>
    </row>
    <row r="365" s="1" customFormat="1" spans="1:5">
      <c r="A365" s="15"/>
      <c r="B365" s="16"/>
      <c r="C365" s="17"/>
      <c r="D365" s="16"/>
      <c r="E365" s="18"/>
    </row>
    <row r="366" s="1" customFormat="1" spans="1:5">
      <c r="A366" s="15"/>
      <c r="B366" s="16"/>
      <c r="C366" s="17"/>
      <c r="D366" s="16"/>
      <c r="E366" s="18"/>
    </row>
    <row r="367" s="1" customFormat="1" spans="1:5">
      <c r="A367" s="15"/>
      <c r="B367" s="16"/>
      <c r="C367" s="17"/>
      <c r="D367" s="16"/>
      <c r="E367" s="18"/>
    </row>
    <row r="368" s="1" customFormat="1" spans="1:5">
      <c r="A368" s="15"/>
      <c r="B368" s="16"/>
      <c r="C368" s="17"/>
      <c r="D368" s="16"/>
      <c r="E368" s="18"/>
    </row>
    <row r="369" s="1" customFormat="1" spans="1:5">
      <c r="A369" s="32" t="s">
        <v>409</v>
      </c>
      <c r="B369" s="33">
        <f>B318+B321</f>
        <v>507426</v>
      </c>
      <c r="C369" s="34" t="s">
        <v>410</v>
      </c>
      <c r="D369" s="33">
        <f>D5+D66+D71+D93+D119+D127+D141+D175+D206+D227+D243+D294++D305+D311++D319+D329+D335+D338+D350+D353</f>
        <v>507426</v>
      </c>
      <c r="E369" s="35"/>
    </row>
    <row r="371" s="1" customFormat="1" hidden="1" spans="4:4">
      <c r="D371" s="1">
        <v>507111</v>
      </c>
    </row>
    <row r="372" s="1" customFormat="1" hidden="1" spans="2:2">
      <c r="B372" s="1">
        <v>587488</v>
      </c>
    </row>
    <row r="373" s="1" customFormat="1" hidden="1" spans="2:2">
      <c r="B373" s="1">
        <f>92598-7200</f>
        <v>85398</v>
      </c>
    </row>
    <row r="374" s="1" customFormat="1" hidden="1" spans="2:4">
      <c r="B374" s="1">
        <f>B372-B373</f>
        <v>502090</v>
      </c>
      <c r="D374" s="1">
        <f>D371-D369</f>
        <v>-315</v>
      </c>
    </row>
    <row r="375" s="1" customFormat="1" hidden="1" spans="2:2">
      <c r="B375" s="1">
        <f>ROUND(B374*1.01,0)</f>
        <v>507111</v>
      </c>
    </row>
    <row r="376" s="1" customFormat="1" hidden="1"/>
    <row r="377" s="1" customFormat="1" hidden="1" spans="2:2">
      <c r="B377" s="1">
        <f>B375-B369</f>
        <v>-315</v>
      </c>
    </row>
    <row r="378" s="1" customFormat="1" hidden="1"/>
    <row r="379" s="1" customFormat="1" hidden="1"/>
  </sheetData>
  <mergeCells count="4">
    <mergeCell ref="A1:E1"/>
    <mergeCell ref="A3:B3"/>
    <mergeCell ref="C3:D3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2021-05-27T04:48:55Z</dcterms:created>
  <dcterms:modified xsi:type="dcterms:W3CDTF">2021-05-27T04:50:24Z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