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2" r:id="rId1"/>
    <sheet name="Sheet2" sheetId="3" r:id="rId2"/>
  </sheets>
  <definedNames>
    <definedName name="_xlnm._FilterDatabase" localSheetId="0" hidden="1">Sheet1!$A$5:$T$39</definedName>
    <definedName name="_xlnm.Print_Area" localSheetId="0">Sheet1!$A$1:$O$39</definedName>
  </definedNames>
  <calcPr calcId="144525"/>
</workbook>
</file>

<file path=xl/sharedStrings.xml><?xml version="1.0" encoding="utf-8"?>
<sst xmlns="http://schemas.openxmlformats.org/spreadsheetml/2006/main" count="96">
  <si>
    <t>阿克陶县2022年3月份财政预算收支执行情况表</t>
  </si>
  <si>
    <t>编制单位： 阿克陶县财政局</t>
  </si>
  <si>
    <t>单位：万元</t>
  </si>
  <si>
    <t>项    目</t>
  </si>
  <si>
    <t>2022年预算数</t>
  </si>
  <si>
    <t>上年同期数</t>
  </si>
  <si>
    <t>累计完成情况</t>
  </si>
  <si>
    <t>比上年同期</t>
  </si>
  <si>
    <t>2021年全口径完成数</t>
  </si>
  <si>
    <t>金额</t>
  </si>
  <si>
    <t>占预算%</t>
  </si>
  <si>
    <t>增减额</t>
  </si>
  <si>
    <t>增减%</t>
  </si>
  <si>
    <t>全口径财政收入总计</t>
  </si>
  <si>
    <t>收入总计</t>
  </si>
  <si>
    <t>支出总计</t>
  </si>
  <si>
    <t>公共财政预算收入合计</t>
  </si>
  <si>
    <t>公共财政预算支出合计</t>
  </si>
  <si>
    <t>税收收入小计</t>
  </si>
  <si>
    <t>一、一般公共服务</t>
  </si>
  <si>
    <t>一、增值税（50％）</t>
  </si>
  <si>
    <t>二、外交</t>
  </si>
  <si>
    <t>二、个人利息所得税（40%）</t>
  </si>
  <si>
    <t>三、国防</t>
  </si>
  <si>
    <t>三、营业税</t>
  </si>
  <si>
    <t>四、公共安全</t>
  </si>
  <si>
    <t>四、企业所得税（40%）</t>
  </si>
  <si>
    <t>五、教育</t>
  </si>
  <si>
    <t>五、企业所得税退税</t>
  </si>
  <si>
    <t>六、科学技术</t>
  </si>
  <si>
    <t>六、个人所得税（40%）</t>
  </si>
  <si>
    <t>七、文化体育与传媒</t>
  </si>
  <si>
    <t>七、资源税</t>
  </si>
  <si>
    <t>八、社会保障和就业</t>
  </si>
  <si>
    <t>八、固定资产投资方向调节税</t>
  </si>
  <si>
    <t>九、卫生健康支出</t>
  </si>
  <si>
    <t>九、城市维护建设税</t>
  </si>
  <si>
    <t>十、节能环保支出</t>
  </si>
  <si>
    <t>十、房产税</t>
  </si>
  <si>
    <t>十一、城乡社区事务</t>
  </si>
  <si>
    <t>十一、印花税</t>
  </si>
  <si>
    <t>十二、农林水事务</t>
  </si>
  <si>
    <t>十二、城镇土地使用税</t>
  </si>
  <si>
    <t>十三、交通运输</t>
  </si>
  <si>
    <t>十三、土地增值税</t>
  </si>
  <si>
    <t>十四、资源勘探电力信息等事务</t>
  </si>
  <si>
    <t>十四、车船使用和牌照税</t>
  </si>
  <si>
    <t>十五、商业服务业等事务</t>
  </si>
  <si>
    <t>十五、耕地占用税</t>
  </si>
  <si>
    <t>十六、金融支出</t>
  </si>
  <si>
    <t>十六、契税</t>
  </si>
  <si>
    <t>十七、援助其他地区支出</t>
  </si>
  <si>
    <t>十七、烟叶税</t>
  </si>
  <si>
    <t>十八、自然资源海洋气象等支出</t>
  </si>
  <si>
    <t>十八、环境保护税</t>
  </si>
  <si>
    <t>十九、住房保障支出</t>
  </si>
  <si>
    <t>十九、其他税收收入</t>
  </si>
  <si>
    <t>二十、粮油物资储备管理事务</t>
  </si>
  <si>
    <t>二十一、灾害防治及应急管理支出</t>
  </si>
  <si>
    <t>二十二、预备费</t>
  </si>
  <si>
    <t>非税收入小计</t>
  </si>
  <si>
    <t>二十三、国债还本付息支出</t>
  </si>
  <si>
    <t>一、专项收入</t>
  </si>
  <si>
    <t>二十四、债务发行费用支出</t>
  </si>
  <si>
    <t>二、行政事业性收费收入</t>
  </si>
  <si>
    <t>二十五、其他支出</t>
  </si>
  <si>
    <t>三、罚没收入</t>
  </si>
  <si>
    <t>四、国有资产经营收入</t>
  </si>
  <si>
    <t>五、国有资源（资产）有偿使用收入</t>
  </si>
  <si>
    <t>六、捐赠收入</t>
  </si>
  <si>
    <t>七、其他收入</t>
  </si>
  <si>
    <t>政府性基金预算收入合计</t>
  </si>
  <si>
    <t>政府性基金预算支出合计</t>
  </si>
  <si>
    <t>民生支出</t>
  </si>
  <si>
    <t>民生支出占比</t>
  </si>
  <si>
    <t>国税收入小计</t>
  </si>
  <si>
    <t>三、企业所得税（40%）</t>
  </si>
  <si>
    <t>地税收入小计</t>
  </si>
  <si>
    <t>一、营业税</t>
  </si>
  <si>
    <t>二、企业所得税（40%）</t>
  </si>
  <si>
    <t>三、企业所得税退税</t>
  </si>
  <si>
    <t>四、个人所得税（40%）</t>
  </si>
  <si>
    <t>五、资源税</t>
  </si>
  <si>
    <t>六、固定资产投资方向调节税</t>
  </si>
  <si>
    <t>七、城市维护建设税</t>
  </si>
  <si>
    <t>八、房产税</t>
  </si>
  <si>
    <t>九、印花税</t>
  </si>
  <si>
    <t>十、城镇土地使用税</t>
  </si>
  <si>
    <t>十一、土地增值税</t>
  </si>
  <si>
    <t>十二、车船使用和牌照税</t>
  </si>
  <si>
    <t>十三、耕地占用税</t>
  </si>
  <si>
    <t>十四、契税</t>
  </si>
  <si>
    <t>十五、烟叶税</t>
  </si>
  <si>
    <t>十六、环境保护税</t>
  </si>
  <si>
    <t>十七、其他税收收入</t>
  </si>
  <si>
    <t>六、其他收入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</si>
</sst>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  <numFmt numFmtId="178" formatCode="0_);[Red]\(0\)"/>
    <numFmt numFmtId="179" formatCode="0.0%"/>
  </numFmts>
  <fonts count="34">
    <font>
      <sz val="12"/>
      <name val="宋体"/>
      <charset val="134"/>
    </font>
    <font>
      <b/>
      <sz val="10"/>
      <name val="华文中宋"/>
      <charset val="134"/>
    </font>
    <font>
      <sz val="10"/>
      <name val="宋体"/>
      <charset val="134"/>
    </font>
    <font>
      <sz val="10"/>
      <name val="华文中宋"/>
      <charset val="134"/>
    </font>
    <font>
      <sz val="11"/>
      <name val="宋体"/>
      <charset val="134"/>
    </font>
    <font>
      <b/>
      <sz val="22"/>
      <name val="宋体-18030"/>
      <charset val="134"/>
    </font>
    <font>
      <b/>
      <sz val="12"/>
      <name val="宋体-18030"/>
      <charset val="134"/>
    </font>
    <font>
      <b/>
      <sz val="11"/>
      <name val="宋体-18030"/>
      <charset val="134"/>
    </font>
    <font>
      <b/>
      <sz val="14"/>
      <name val="宋体-18030"/>
      <charset val="134"/>
    </font>
    <font>
      <b/>
      <sz val="11"/>
      <name val="华文中宋"/>
      <charset val="134"/>
    </font>
    <font>
      <sz val="11"/>
      <name val="华文仿宋"/>
      <charset val="134"/>
    </font>
    <font>
      <b/>
      <sz val="12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23" borderId="1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5" borderId="9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31" fillId="14" borderId="12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/>
  </cellStyleXfs>
  <cellXfs count="82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178" fontId="2" fillId="0" borderId="1" xfId="49" applyNumberFormat="1" applyFont="1" applyFill="1" applyBorder="1" applyAlignment="1">
      <alignment wrapText="1"/>
    </xf>
    <xf numFmtId="0" fontId="1" fillId="0" borderId="1" xfId="49" applyFont="1" applyFill="1" applyBorder="1" applyAlignment="1">
      <alignment horizontal="center"/>
    </xf>
    <xf numFmtId="178" fontId="0" fillId="0" borderId="0" xfId="0" applyNumberFormat="1">
      <alignment vertical="center"/>
    </xf>
    <xf numFmtId="0" fontId="3" fillId="0" borderId="1" xfId="49" applyFont="1" applyFill="1" applyBorder="1"/>
    <xf numFmtId="178" fontId="2" fillId="0" borderId="1" xfId="49" applyNumberFormat="1" applyFont="1" applyFill="1" applyBorder="1" applyAlignment="1" applyProtection="1">
      <alignment vertical="center" wrapText="1"/>
    </xf>
    <xf numFmtId="177" fontId="2" fillId="0" borderId="1" xfId="49" applyNumberFormat="1" applyFont="1" applyFill="1" applyBorder="1" applyAlignment="1" applyProtection="1">
      <alignment wrapText="1"/>
    </xf>
    <xf numFmtId="178" fontId="2" fillId="0" borderId="1" xfId="49" applyNumberFormat="1" applyFont="1" applyFill="1" applyBorder="1" applyAlignment="1" applyProtection="1">
      <alignment wrapText="1"/>
    </xf>
    <xf numFmtId="0" fontId="3" fillId="0" borderId="2" xfId="49" applyFont="1" applyFill="1" applyBorder="1"/>
    <xf numFmtId="0" fontId="0" fillId="0" borderId="1" xfId="0" applyFill="1" applyBorder="1" applyAlignment="1">
      <alignment vertical="center"/>
    </xf>
    <xf numFmtId="0" fontId="3" fillId="0" borderId="1" xfId="49" applyFont="1" applyFill="1" applyBorder="1" applyAlignment="1">
      <alignment horizontal="left"/>
    </xf>
    <xf numFmtId="0" fontId="2" fillId="0" borderId="1" xfId="49" applyFont="1" applyFill="1" applyBorder="1" applyAlignment="1" applyProtection="1">
      <alignment wrapText="1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4" fillId="0" borderId="0" xfId="0" applyFont="1" applyFill="1" applyAlignment="1"/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79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5" fillId="0" borderId="0" xfId="49" applyFont="1" applyFill="1" applyBorder="1" applyAlignment="1">
      <alignment horizontal="center"/>
    </xf>
    <xf numFmtId="0" fontId="6" fillId="0" borderId="0" xfId="49" applyFont="1" applyFill="1" applyBorder="1" applyAlignment="1"/>
    <xf numFmtId="0" fontId="7" fillId="0" borderId="0" xfId="49" applyFont="1" applyFill="1" applyBorder="1" applyAlignment="1"/>
    <xf numFmtId="179" fontId="8" fillId="0" borderId="0" xfId="49" applyNumberFormat="1" applyFont="1" applyFill="1" applyBorder="1" applyAlignment="1"/>
    <xf numFmtId="177" fontId="7" fillId="0" borderId="0" xfId="49" applyNumberFormat="1" applyFont="1" applyFill="1" applyBorder="1" applyAlignment="1"/>
    <xf numFmtId="179" fontId="7" fillId="0" borderId="0" xfId="49" applyNumberFormat="1" applyFont="1" applyFill="1" applyBorder="1" applyAlignment="1"/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vertical="center" wrapText="1"/>
    </xf>
    <xf numFmtId="179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right" vertical="center" wrapText="1"/>
    </xf>
    <xf numFmtId="179" fontId="10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/>
    <xf numFmtId="179" fontId="2" fillId="0" borderId="1" xfId="49" applyNumberFormat="1" applyFont="1" applyFill="1" applyBorder="1" applyAlignment="1">
      <alignment wrapText="1"/>
    </xf>
    <xf numFmtId="177" fontId="2" fillId="0" borderId="1" xfId="49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Fill="1" applyBorder="1">
      <alignment vertical="center"/>
    </xf>
    <xf numFmtId="177" fontId="0" fillId="0" borderId="1" xfId="0" applyNumberFormat="1" applyFill="1" applyBorder="1">
      <alignment vertical="center"/>
    </xf>
    <xf numFmtId="179" fontId="0" fillId="0" borderId="1" xfId="0" applyNumberFormat="1" applyFill="1" applyBorder="1">
      <alignment vertical="center"/>
    </xf>
    <xf numFmtId="0" fontId="2" fillId="0" borderId="1" xfId="49" applyNumberFormat="1" applyFont="1" applyFill="1" applyBorder="1" applyAlignment="1" applyProtection="1">
      <alignment wrapText="1"/>
    </xf>
    <xf numFmtId="0" fontId="11" fillId="0" borderId="5" xfId="0" applyFont="1" applyFill="1" applyBorder="1" applyAlignment="1">
      <alignment horizontal="right" vertical="center" wrapText="1"/>
    </xf>
    <xf numFmtId="179" fontId="0" fillId="0" borderId="0" xfId="0" applyNumberFormat="1" applyFill="1" applyBorder="1">
      <alignment vertical="center"/>
    </xf>
    <xf numFmtId="177" fontId="0" fillId="0" borderId="0" xfId="0" applyNumberFormat="1" applyFill="1" applyBorder="1">
      <alignment vertical="center"/>
    </xf>
    <xf numFmtId="178" fontId="0" fillId="0" borderId="0" xfId="0" applyNumberFormat="1" applyFill="1">
      <alignment vertical="center"/>
    </xf>
    <xf numFmtId="0" fontId="12" fillId="0" borderId="0" xfId="0" applyFont="1" applyFill="1">
      <alignment vertical="center"/>
    </xf>
    <xf numFmtId="179" fontId="2" fillId="0" borderId="0" xfId="49" applyNumberFormat="1" applyFont="1" applyFill="1" applyBorder="1" applyAlignment="1">
      <alignment wrapText="1"/>
    </xf>
    <xf numFmtId="177" fontId="2" fillId="0" borderId="0" xfId="49" applyNumberFormat="1" applyFont="1" applyFill="1" applyBorder="1" applyAlignment="1">
      <alignment wrapText="1"/>
    </xf>
    <xf numFmtId="0" fontId="5" fillId="0" borderId="0" xfId="49" applyNumberFormat="1" applyFont="1" applyFill="1" applyBorder="1" applyAlignment="1">
      <alignment horizontal="center"/>
    </xf>
    <xf numFmtId="177" fontId="6" fillId="0" borderId="0" xfId="49" applyNumberFormat="1" applyFont="1" applyFill="1" applyBorder="1" applyAlignment="1"/>
    <xf numFmtId="0" fontId="7" fillId="0" borderId="0" xfId="49" applyNumberFormat="1" applyFont="1" applyFill="1" applyBorder="1" applyAlignment="1"/>
    <xf numFmtId="0" fontId="9" fillId="0" borderId="0" xfId="49" applyNumberFormat="1" applyFont="1" applyFill="1" applyBorder="1" applyAlignment="1">
      <alignment horizontal="center" vertical="center"/>
    </xf>
    <xf numFmtId="0" fontId="9" fillId="0" borderId="0" xfId="49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/>
    <xf numFmtId="179" fontId="10" fillId="0" borderId="1" xfId="0" applyNumberFormat="1" applyFont="1" applyFill="1" applyBorder="1" applyAlignment="1"/>
    <xf numFmtId="0" fontId="4" fillId="0" borderId="0" xfId="0" applyNumberFormat="1" applyFont="1" applyFill="1" applyBorder="1" applyAlignment="1"/>
    <xf numFmtId="0" fontId="1" fillId="0" borderId="1" xfId="49" applyFont="1" applyFill="1" applyBorder="1" applyAlignment="1">
      <alignment horizontal="center" vertical="center"/>
    </xf>
    <xf numFmtId="0" fontId="2" fillId="0" borderId="0" xfId="49" applyNumberFormat="1" applyFont="1" applyFill="1" applyBorder="1" applyAlignment="1">
      <alignment wrapText="1"/>
    </xf>
    <xf numFmtId="0" fontId="13" fillId="0" borderId="2" xfId="0" applyFont="1" applyFill="1" applyBorder="1">
      <alignment vertical="center"/>
    </xf>
    <xf numFmtId="0" fontId="2" fillId="0" borderId="1" xfId="49" applyNumberFormat="1" applyFont="1" applyFill="1" applyBorder="1" applyAlignment="1" applyProtection="1">
      <alignment horizontal="right" vertical="center"/>
    </xf>
    <xf numFmtId="178" fontId="2" fillId="0" borderId="1" xfId="0" applyNumberFormat="1" applyFont="1" applyFill="1" applyBorder="1" applyAlignment="1" applyProtection="1">
      <alignment horizontal="right" wrapText="1"/>
    </xf>
    <xf numFmtId="0" fontId="2" fillId="0" borderId="1" xfId="49" applyNumberFormat="1" applyFont="1" applyBorder="1" applyAlignment="1" applyProtection="1">
      <alignment horizontal="right" vertical="center"/>
    </xf>
    <xf numFmtId="178" fontId="2" fillId="0" borderId="4" xfId="0" applyNumberFormat="1" applyFont="1" applyFill="1" applyBorder="1" applyAlignment="1" applyProtection="1">
      <alignment horizontal="right" wrapText="1"/>
    </xf>
    <xf numFmtId="0" fontId="3" fillId="2" borderId="1" xfId="49" applyFont="1" applyFill="1" applyBorder="1"/>
    <xf numFmtId="0" fontId="2" fillId="0" borderId="1" xfId="49" applyFont="1" applyFill="1" applyBorder="1" applyAlignment="1" applyProtection="1">
      <alignment horizontal="right" vertical="center"/>
    </xf>
    <xf numFmtId="0" fontId="2" fillId="0" borderId="1" xfId="49" applyFont="1" applyFill="1" applyBorder="1" applyAlignment="1" applyProtection="1">
      <alignment horizontal="right" wrapText="1"/>
    </xf>
    <xf numFmtId="0" fontId="2" fillId="0" borderId="1" xfId="49" applyNumberFormat="1" applyFont="1" applyFill="1" applyBorder="1" applyAlignment="1">
      <alignment wrapText="1"/>
    </xf>
    <xf numFmtId="0" fontId="2" fillId="0" borderId="1" xfId="49" applyFont="1" applyFill="1" applyBorder="1" applyAlignment="1">
      <alignment horizontal="right" wrapText="1"/>
    </xf>
    <xf numFmtId="0" fontId="2" fillId="0" borderId="1" xfId="49" applyNumberFormat="1" applyFont="1" applyFill="1" applyBorder="1" applyAlignment="1">
      <alignment horizontal="right" wrapText="1"/>
    </xf>
    <xf numFmtId="178" fontId="2" fillId="0" borderId="1" xfId="8" applyNumberFormat="1" applyFont="1" applyFill="1" applyBorder="1" applyAlignment="1">
      <alignment wrapText="1"/>
    </xf>
    <xf numFmtId="0" fontId="2" fillId="0" borderId="4" xfId="49" applyNumberFormat="1" applyFont="1" applyFill="1" applyBorder="1" applyAlignment="1">
      <alignment wrapText="1"/>
    </xf>
    <xf numFmtId="179" fontId="2" fillId="0" borderId="4" xfId="49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right" vertical="center" wrapText="1"/>
    </xf>
    <xf numFmtId="179" fontId="11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0" fillId="0" borderId="0" xfId="0" applyNumberFormat="1" applyFill="1" applyBorder="1">
      <alignment vertical="center"/>
    </xf>
    <xf numFmtId="0" fontId="0" fillId="0" borderId="0" xfId="0" applyFont="1" applyFill="1">
      <alignment vertical="center"/>
    </xf>
    <xf numFmtId="10" fontId="0" fillId="0" borderId="0" xfId="11" applyNumberFormat="1" applyFont="1" applyFill="1">
      <alignment vertical="center"/>
    </xf>
    <xf numFmtId="178" fontId="2" fillId="0" borderId="0" xfId="49" applyNumberFormat="1" applyFont="1" applyFill="1" applyBorder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1"/>
  <sheetViews>
    <sheetView showGridLines="0" showZeros="0" tabSelected="1" topLeftCell="A7" workbookViewId="0">
      <selection activeCell="I26" sqref="I26:I27"/>
    </sheetView>
  </sheetViews>
  <sheetFormatPr defaultColWidth="9" defaultRowHeight="14.25"/>
  <cols>
    <col min="1" max="1" width="28" style="16" customWidth="1"/>
    <col min="2" max="2" width="7.5" style="16" customWidth="1"/>
    <col min="3" max="3" width="7.83333333333333" style="16" customWidth="1"/>
    <col min="4" max="4" width="7.33333333333333" style="17" customWidth="1"/>
    <col min="5" max="5" width="9" style="18"/>
    <col min="6" max="6" width="8.33333333333333" style="14" customWidth="1"/>
    <col min="7" max="7" width="8.58333333333333" style="18" customWidth="1"/>
    <col min="8" max="8" width="8.25" style="18" customWidth="1"/>
    <col min="9" max="9" width="25.5" style="16" customWidth="1"/>
    <col min="10" max="10" width="7.75" style="16" customWidth="1"/>
    <col min="11" max="11" width="6.83333333333333" style="16" customWidth="1"/>
    <col min="12" max="12" width="8.5" style="16" customWidth="1"/>
    <col min="13" max="13" width="8.25" style="18" customWidth="1"/>
    <col min="14" max="14" width="7.58333333333333" style="14" customWidth="1"/>
    <col min="15" max="15" width="8.25" style="18" customWidth="1"/>
    <col min="16" max="16" width="16.75" style="19" customWidth="1"/>
    <col min="17" max="17" width="10.3333333333333" style="19" customWidth="1"/>
    <col min="18" max="18" width="10.0833333333333" style="19" customWidth="1"/>
    <col min="19" max="19" width="3.25" style="16" customWidth="1"/>
    <col min="20" max="20" width="12.75" style="16" customWidth="1"/>
    <col min="21" max="21" width="11.25" style="16" customWidth="1"/>
    <col min="22" max="16384" width="9" style="16"/>
  </cols>
  <sheetData>
    <row r="1" ht="27" spans="1:18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51"/>
      <c r="Q1" s="51"/>
      <c r="R1" s="51"/>
    </row>
    <row r="2" ht="18.75" spans="1:18">
      <c r="A2" s="21" t="s">
        <v>1</v>
      </c>
      <c r="B2" s="22"/>
      <c r="C2" s="22"/>
      <c r="D2" s="22"/>
      <c r="E2" s="23"/>
      <c r="F2" s="24"/>
      <c r="G2" s="25"/>
      <c r="H2" s="25"/>
      <c r="I2" s="21"/>
      <c r="J2" s="21"/>
      <c r="K2" s="22"/>
      <c r="L2" s="22"/>
      <c r="M2" s="25"/>
      <c r="N2" s="52" t="s">
        <v>2</v>
      </c>
      <c r="O2" s="25"/>
      <c r="P2" s="53"/>
      <c r="Q2" s="53"/>
      <c r="R2" s="53"/>
    </row>
    <row r="3" ht="24" customHeight="1" spans="1:18">
      <c r="A3" s="26" t="s">
        <v>3</v>
      </c>
      <c r="B3" s="26" t="s">
        <v>4</v>
      </c>
      <c r="C3" s="26" t="s">
        <v>5</v>
      </c>
      <c r="D3" s="27" t="s">
        <v>6</v>
      </c>
      <c r="E3" s="27"/>
      <c r="F3" s="27" t="s">
        <v>7</v>
      </c>
      <c r="G3" s="27"/>
      <c r="H3" s="28" t="s">
        <v>8</v>
      </c>
      <c r="I3" s="26" t="s">
        <v>3</v>
      </c>
      <c r="J3" s="26" t="s">
        <v>4</v>
      </c>
      <c r="K3" s="26" t="s">
        <v>5</v>
      </c>
      <c r="L3" s="27" t="s">
        <v>6</v>
      </c>
      <c r="M3" s="27"/>
      <c r="N3" s="27" t="s">
        <v>7</v>
      </c>
      <c r="O3" s="27"/>
      <c r="P3" s="54"/>
      <c r="Q3" s="54"/>
      <c r="R3" s="54"/>
    </row>
    <row r="4" ht="33.75" customHeight="1" spans="1:18">
      <c r="A4" s="26"/>
      <c r="B4" s="26"/>
      <c r="C4" s="26"/>
      <c r="D4" s="29" t="s">
        <v>9</v>
      </c>
      <c r="E4" s="30" t="s">
        <v>10</v>
      </c>
      <c r="F4" s="31" t="s">
        <v>11</v>
      </c>
      <c r="G4" s="30" t="s">
        <v>12</v>
      </c>
      <c r="H4" s="32"/>
      <c r="I4" s="26"/>
      <c r="J4" s="26"/>
      <c r="K4" s="26"/>
      <c r="L4" s="26" t="s">
        <v>9</v>
      </c>
      <c r="M4" s="30" t="s">
        <v>10</v>
      </c>
      <c r="N4" s="31" t="s">
        <v>11</v>
      </c>
      <c r="O4" s="30" t="s">
        <v>12</v>
      </c>
      <c r="P4" s="55"/>
      <c r="Q4" s="55"/>
      <c r="R4" s="55"/>
    </row>
    <row r="5" s="15" customFormat="1" ht="17.15" customHeight="1" spans="1:20">
      <c r="A5" s="33" t="s">
        <v>13</v>
      </c>
      <c r="B5" s="34"/>
      <c r="C5" s="34"/>
      <c r="D5" s="34"/>
      <c r="E5" s="35" t="str">
        <f>IF(B5=0,"",ROUND(D5/B5,3))</f>
        <v/>
      </c>
      <c r="F5" s="34">
        <f>D5-C5</f>
        <v>0</v>
      </c>
      <c r="G5" s="35" t="str">
        <f>IF(C5=0,"",ROUND(F5/C5,3))</f>
        <v/>
      </c>
      <c r="H5" s="36"/>
      <c r="I5" s="56"/>
      <c r="J5" s="56"/>
      <c r="K5" s="56"/>
      <c r="L5" s="57" t="str">
        <f>IF(I5=0,"",ROUND(K5/I5,3))</f>
        <v/>
      </c>
      <c r="M5" s="56">
        <f>K5-J5</f>
        <v>0</v>
      </c>
      <c r="N5" s="57" t="str">
        <f>IF(J5=0,"",ROUND(M5/J5,3))</f>
        <v/>
      </c>
      <c r="O5" s="36"/>
      <c r="P5" s="58"/>
      <c r="Q5" s="58"/>
      <c r="T5" s="58"/>
    </row>
    <row r="6" ht="15" customHeight="1" spans="1:21">
      <c r="A6" s="1" t="s">
        <v>14</v>
      </c>
      <c r="B6" s="2">
        <f>SUM(B7+B38)</f>
        <v>68261</v>
      </c>
      <c r="C6" s="2">
        <f>SUM(C7+C38)</f>
        <v>10635</v>
      </c>
      <c r="D6" s="2">
        <f>SUM(D7+D38)</f>
        <v>13028</v>
      </c>
      <c r="E6" s="37">
        <f>IF(B6=0,"",D6/B6)</f>
        <v>0.19085568626302</v>
      </c>
      <c r="F6" s="34">
        <f>SUM(F7+F38)</f>
        <v>2393</v>
      </c>
      <c r="G6" s="35">
        <f>IF(C6=0,"",ROUND(F6/C6,3))</f>
        <v>0.225</v>
      </c>
      <c r="H6" s="38">
        <f>SUM(H7+H38)</f>
        <v>21316.5</v>
      </c>
      <c r="I6" s="59" t="s">
        <v>15</v>
      </c>
      <c r="J6" s="2">
        <f>SUM(J7+J38)</f>
        <v>539883</v>
      </c>
      <c r="K6" s="2">
        <f>K7+K38</f>
        <v>128236</v>
      </c>
      <c r="L6" s="2">
        <f>L7+L38</f>
        <v>154687</v>
      </c>
      <c r="M6" s="37">
        <f>IF(J6=0,"",L6/J6)</f>
        <v>0.28651948662951</v>
      </c>
      <c r="N6" s="38">
        <f>N7+N38</f>
        <v>27823</v>
      </c>
      <c r="O6" s="37">
        <f>IF(K6=0,"",N6/K6)</f>
        <v>0.216967154309242</v>
      </c>
      <c r="P6" s="60"/>
      <c r="Q6" s="60"/>
      <c r="R6" s="60"/>
      <c r="U6" s="60"/>
    </row>
    <row r="7" ht="15" customHeight="1" spans="1:21">
      <c r="A7" s="3" t="s">
        <v>16</v>
      </c>
      <c r="B7" s="2">
        <f>B8+B30</f>
        <v>53900</v>
      </c>
      <c r="C7" s="2">
        <f>C8+C30</f>
        <v>8769</v>
      </c>
      <c r="D7" s="2">
        <f>D8+D30</f>
        <v>12145</v>
      </c>
      <c r="E7" s="37">
        <f t="shared" ref="E7:E38" si="0">IF(B7=0,"",D7/B7)</f>
        <v>0.225324675324675</v>
      </c>
      <c r="F7" s="34">
        <f>F8+F30</f>
        <v>3376</v>
      </c>
      <c r="G7" s="35">
        <f t="shared" ref="G7:G15" si="1">IF(C7=0,"",ROUND(F7/C7,3))</f>
        <v>0.385</v>
      </c>
      <c r="H7" s="38">
        <f>H8+H30</f>
        <v>20433.5</v>
      </c>
      <c r="I7" s="3" t="s">
        <v>17</v>
      </c>
      <c r="J7" s="2">
        <f>SUM(J8:J32)</f>
        <v>530572</v>
      </c>
      <c r="K7" s="2">
        <f>SUM(K8:K32)</f>
        <v>127355</v>
      </c>
      <c r="L7" s="2">
        <f>SUM(L8:L32)</f>
        <v>153740</v>
      </c>
      <c r="M7" s="37">
        <f>IF(J7=0,"",L7/J7)</f>
        <v>0.289762746620628</v>
      </c>
      <c r="N7" s="38">
        <f>SUM(N8:N31)</f>
        <v>27757</v>
      </c>
      <c r="O7" s="37">
        <f t="shared" ref="O7:O38" si="2">IF(K7=0,"",N7/K7)</f>
        <v>0.217949825291508</v>
      </c>
      <c r="P7" s="60"/>
      <c r="Q7" s="60"/>
      <c r="R7" s="60"/>
      <c r="T7" s="47"/>
      <c r="U7" s="60"/>
    </row>
    <row r="8" ht="15" customHeight="1" spans="1:21">
      <c r="A8" s="3" t="s">
        <v>18</v>
      </c>
      <c r="B8" s="2">
        <f>SUM(B9:B27)</f>
        <v>35900</v>
      </c>
      <c r="C8" s="2">
        <f>SUM(C9:C27)</f>
        <v>4976</v>
      </c>
      <c r="D8" s="2">
        <f>SUM(D9:D27)</f>
        <v>9876</v>
      </c>
      <c r="E8" s="37">
        <f t="shared" si="0"/>
        <v>0.275097493036212</v>
      </c>
      <c r="F8" s="2">
        <f>SUM(F9:F24)</f>
        <v>4900</v>
      </c>
      <c r="G8" s="35">
        <f t="shared" si="1"/>
        <v>0.985</v>
      </c>
      <c r="H8" s="2">
        <f>SUM(H9:H24)</f>
        <v>18164.5</v>
      </c>
      <c r="I8" s="5" t="s">
        <v>19</v>
      </c>
      <c r="J8" s="61">
        <v>70414</v>
      </c>
      <c r="K8" s="62">
        <v>17900</v>
      </c>
      <c r="L8" s="62">
        <v>25547</v>
      </c>
      <c r="M8" s="37">
        <f>IF(J8=0,"",L8/J8)</f>
        <v>0.362811372738376</v>
      </c>
      <c r="N8" s="38">
        <f>L8-K8</f>
        <v>7647</v>
      </c>
      <c r="O8" s="37">
        <f t="shared" si="2"/>
        <v>0.427206703910615</v>
      </c>
      <c r="P8" s="60"/>
      <c r="Q8" s="60"/>
      <c r="R8" s="60"/>
      <c r="U8" s="60"/>
    </row>
    <row r="9" ht="15" customHeight="1" spans="1:21">
      <c r="A9" s="5" t="s">
        <v>20</v>
      </c>
      <c r="B9" s="7">
        <v>19580</v>
      </c>
      <c r="C9" s="6">
        <v>2130</v>
      </c>
      <c r="D9" s="6">
        <v>4354</v>
      </c>
      <c r="E9" s="37">
        <f t="shared" si="0"/>
        <v>0.222369765066394</v>
      </c>
      <c r="F9" s="34">
        <f>D9-C9</f>
        <v>2224</v>
      </c>
      <c r="G9" s="35">
        <f t="shared" si="1"/>
        <v>1.044</v>
      </c>
      <c r="H9" s="38">
        <f>D9/0.5</f>
        <v>8708</v>
      </c>
      <c r="I9" s="5" t="s">
        <v>21</v>
      </c>
      <c r="J9" s="63">
        <v>0</v>
      </c>
      <c r="K9" s="62">
        <v>0</v>
      </c>
      <c r="L9" s="64">
        <v>0</v>
      </c>
      <c r="M9" s="37" t="str">
        <f t="shared" ref="M9:M38" si="3">IF(J9=0,"",L9/J9)</f>
        <v/>
      </c>
      <c r="N9" s="38">
        <f t="shared" ref="N9:N38" si="4">L9-K9</f>
        <v>0</v>
      </c>
      <c r="O9" s="37" t="str">
        <f t="shared" si="2"/>
        <v/>
      </c>
      <c r="P9" s="60"/>
      <c r="Q9" s="60"/>
      <c r="R9" s="81"/>
      <c r="T9" s="47"/>
      <c r="U9" s="60"/>
    </row>
    <row r="10" ht="15" customHeight="1" spans="1:21">
      <c r="A10" s="5" t="s">
        <v>22</v>
      </c>
      <c r="B10" s="8"/>
      <c r="C10" s="2"/>
      <c r="E10" s="37" t="str">
        <f t="shared" ref="E10:E12" si="5">IF(B10=0,"",D10/B10)</f>
        <v/>
      </c>
      <c r="F10" s="34">
        <f t="shared" ref="F10:F25" si="6">D10-C10</f>
        <v>0</v>
      </c>
      <c r="G10" s="35" t="str">
        <f t="shared" si="1"/>
        <v/>
      </c>
      <c r="H10" s="38"/>
      <c r="I10" s="5" t="s">
        <v>23</v>
      </c>
      <c r="J10" s="65">
        <v>199</v>
      </c>
      <c r="K10" s="62">
        <v>0</v>
      </c>
      <c r="L10" s="64">
        <v>0</v>
      </c>
      <c r="M10" s="37">
        <f t="shared" si="3"/>
        <v>0</v>
      </c>
      <c r="N10" s="38">
        <f t="shared" si="4"/>
        <v>0</v>
      </c>
      <c r="O10" s="37" t="str">
        <f t="shared" si="2"/>
        <v/>
      </c>
      <c r="P10" s="60"/>
      <c r="Q10" s="60"/>
      <c r="R10" s="60"/>
      <c r="U10"/>
    </row>
    <row r="11" ht="15" customHeight="1" spans="1:21">
      <c r="A11" s="5" t="s">
        <v>24</v>
      </c>
      <c r="B11" s="8"/>
      <c r="C11" s="6"/>
      <c r="D11" s="6"/>
      <c r="E11" s="37" t="str">
        <f t="shared" si="5"/>
        <v/>
      </c>
      <c r="F11" s="34">
        <f t="shared" si="6"/>
        <v>0</v>
      </c>
      <c r="G11" s="35" t="str">
        <f t="shared" ref="G11" si="7">IF(C11=0,"",ROUND(F11/C11,3))</f>
        <v/>
      </c>
      <c r="H11" s="38">
        <f>D11</f>
        <v>0</v>
      </c>
      <c r="I11" s="5" t="s">
        <v>25</v>
      </c>
      <c r="J11" s="63">
        <v>57658</v>
      </c>
      <c r="K11" s="62">
        <v>15280</v>
      </c>
      <c r="L11" s="64">
        <v>15969</v>
      </c>
      <c r="M11" s="37">
        <f t="shared" si="3"/>
        <v>0.276960699295848</v>
      </c>
      <c r="N11" s="38">
        <f t="shared" si="4"/>
        <v>689</v>
      </c>
      <c r="O11" s="37">
        <f t="shared" si="2"/>
        <v>0.0450916230366492</v>
      </c>
      <c r="P11" s="60"/>
      <c r="Q11" s="60"/>
      <c r="R11" s="60"/>
      <c r="U11"/>
    </row>
    <row r="12" ht="15" customHeight="1" spans="1:21">
      <c r="A12" s="5" t="s">
        <v>26</v>
      </c>
      <c r="B12" s="7">
        <v>5000</v>
      </c>
      <c r="C12" s="2">
        <v>570</v>
      </c>
      <c r="D12" s="2">
        <v>1702</v>
      </c>
      <c r="E12" s="37">
        <f t="shared" si="5"/>
        <v>0.3404</v>
      </c>
      <c r="F12" s="34">
        <f t="shared" si="6"/>
        <v>1132</v>
      </c>
      <c r="G12" s="35">
        <f t="shared" si="1"/>
        <v>1.986</v>
      </c>
      <c r="H12" s="38">
        <f>D12/0.4</f>
        <v>4255</v>
      </c>
      <c r="I12" s="66" t="s">
        <v>27</v>
      </c>
      <c r="J12" s="63">
        <v>128833</v>
      </c>
      <c r="K12" s="62">
        <v>36546</v>
      </c>
      <c r="L12" s="62">
        <v>48421</v>
      </c>
      <c r="M12" s="37">
        <f t="shared" si="3"/>
        <v>0.375843145777867</v>
      </c>
      <c r="N12" s="38">
        <f t="shared" si="4"/>
        <v>11875</v>
      </c>
      <c r="O12" s="37">
        <f t="shared" si="2"/>
        <v>0.324932961199584</v>
      </c>
      <c r="P12" s="60"/>
      <c r="Q12" s="60"/>
      <c r="R12" s="60"/>
      <c r="U12"/>
    </row>
    <row r="13" ht="15" customHeight="1" spans="1:21">
      <c r="A13" s="5" t="s">
        <v>28</v>
      </c>
      <c r="B13" s="7"/>
      <c r="C13" s="2"/>
      <c r="D13" s="2"/>
      <c r="E13" s="37" t="str">
        <f t="shared" si="0"/>
        <v/>
      </c>
      <c r="F13" s="34">
        <f t="shared" si="6"/>
        <v>0</v>
      </c>
      <c r="G13" s="35" t="str">
        <f t="shared" si="1"/>
        <v/>
      </c>
      <c r="H13" s="38"/>
      <c r="I13" s="66" t="s">
        <v>29</v>
      </c>
      <c r="J13" s="63">
        <v>214</v>
      </c>
      <c r="K13" s="67">
        <v>56</v>
      </c>
      <c r="L13" s="67">
        <v>63</v>
      </c>
      <c r="M13" s="37">
        <f t="shared" si="3"/>
        <v>0.294392523364486</v>
      </c>
      <c r="N13" s="38">
        <f t="shared" si="4"/>
        <v>7</v>
      </c>
      <c r="O13" s="37">
        <f t="shared" si="2"/>
        <v>0.125</v>
      </c>
      <c r="P13" s="60"/>
      <c r="Q13" s="60"/>
      <c r="R13" s="60"/>
      <c r="S13" s="60"/>
      <c r="T13" s="60"/>
      <c r="U13" s="60"/>
    </row>
    <row r="14" ht="15" customHeight="1" spans="1:18">
      <c r="A14" s="5" t="s">
        <v>30</v>
      </c>
      <c r="B14" s="7">
        <v>750</v>
      </c>
      <c r="C14" s="6">
        <v>313</v>
      </c>
      <c r="D14" s="2">
        <v>921</v>
      </c>
      <c r="E14" s="37">
        <f t="shared" si="0"/>
        <v>1.228</v>
      </c>
      <c r="F14" s="34">
        <f t="shared" si="6"/>
        <v>608</v>
      </c>
      <c r="G14" s="35">
        <f t="shared" si="1"/>
        <v>1.942</v>
      </c>
      <c r="H14" s="38">
        <f>D14/0.4</f>
        <v>2302.5</v>
      </c>
      <c r="I14" s="66" t="s">
        <v>31</v>
      </c>
      <c r="J14" s="63">
        <v>3917</v>
      </c>
      <c r="K14" s="67">
        <v>1242</v>
      </c>
      <c r="L14" s="67">
        <v>1019</v>
      </c>
      <c r="M14" s="37">
        <f t="shared" si="3"/>
        <v>0.260148072504468</v>
      </c>
      <c r="N14" s="38">
        <f t="shared" si="4"/>
        <v>-223</v>
      </c>
      <c r="O14" s="37">
        <f t="shared" si="2"/>
        <v>-0.179549114331723</v>
      </c>
      <c r="P14" s="60"/>
      <c r="Q14" s="60"/>
      <c r="R14" s="60"/>
    </row>
    <row r="15" ht="15" customHeight="1" spans="1:18">
      <c r="A15" s="5" t="s">
        <v>32</v>
      </c>
      <c r="B15" s="7">
        <v>5350</v>
      </c>
      <c r="C15" s="6">
        <v>784</v>
      </c>
      <c r="D15" s="6">
        <v>1961</v>
      </c>
      <c r="E15" s="37">
        <f t="shared" si="0"/>
        <v>0.366542056074766</v>
      </c>
      <c r="F15" s="34">
        <f t="shared" si="6"/>
        <v>1177</v>
      </c>
      <c r="G15" s="35">
        <f t="shared" si="1"/>
        <v>1.501</v>
      </c>
      <c r="H15" s="38">
        <f>D15</f>
        <v>1961</v>
      </c>
      <c r="I15" s="66" t="s">
        <v>33</v>
      </c>
      <c r="J15" s="63">
        <v>56874</v>
      </c>
      <c r="K15" s="67">
        <v>16149</v>
      </c>
      <c r="L15" s="67">
        <v>19704</v>
      </c>
      <c r="M15" s="37">
        <f t="shared" si="3"/>
        <v>0.346450047473362</v>
      </c>
      <c r="N15" s="38">
        <f t="shared" si="4"/>
        <v>3555</v>
      </c>
      <c r="O15" s="37">
        <f t="shared" si="2"/>
        <v>0.220137469812372</v>
      </c>
      <c r="P15" s="60"/>
      <c r="Q15" s="60"/>
      <c r="R15" s="60"/>
    </row>
    <row r="16" ht="15" customHeight="1" spans="1:18">
      <c r="A16" s="5" t="s">
        <v>34</v>
      </c>
      <c r="B16" s="7"/>
      <c r="C16" s="8"/>
      <c r="E16" s="37" t="str">
        <f t="shared" ref="E16:E25" si="8">IF(B16=0,"",D16/B16)</f>
        <v/>
      </c>
      <c r="F16" s="34">
        <f t="shared" si="6"/>
        <v>0</v>
      </c>
      <c r="G16" s="35" t="str">
        <f t="shared" ref="G16:G25" si="9">IF(C16=0,"",ROUND(F16/C16,3))</f>
        <v/>
      </c>
      <c r="H16" s="38"/>
      <c r="I16" s="66" t="s">
        <v>35</v>
      </c>
      <c r="J16" s="65">
        <v>33731</v>
      </c>
      <c r="K16" s="67">
        <v>8999</v>
      </c>
      <c r="L16" s="67">
        <v>13892</v>
      </c>
      <c r="M16" s="37">
        <f t="shared" si="3"/>
        <v>0.411846669236014</v>
      </c>
      <c r="N16" s="38">
        <f t="shared" si="4"/>
        <v>4893</v>
      </c>
      <c r="O16" s="37">
        <f t="shared" si="2"/>
        <v>0.543727080786754</v>
      </c>
      <c r="P16" s="60"/>
      <c r="Q16" s="60"/>
      <c r="R16" s="60"/>
    </row>
    <row r="17" customHeight="1" spans="1:18">
      <c r="A17" s="5" t="s">
        <v>36</v>
      </c>
      <c r="B17" s="8">
        <v>1300</v>
      </c>
      <c r="C17" s="6">
        <v>119</v>
      </c>
      <c r="D17" s="8">
        <v>323</v>
      </c>
      <c r="E17" s="37">
        <f t="shared" si="8"/>
        <v>0.248461538461538</v>
      </c>
      <c r="F17" s="34">
        <f t="shared" si="6"/>
        <v>204</v>
      </c>
      <c r="G17" s="35">
        <f t="shared" si="9"/>
        <v>1.714</v>
      </c>
      <c r="H17" s="38">
        <f>D17</f>
        <v>323</v>
      </c>
      <c r="I17" s="66" t="s">
        <v>37</v>
      </c>
      <c r="J17" s="63">
        <v>7350</v>
      </c>
      <c r="K17" s="67">
        <v>783</v>
      </c>
      <c r="L17" s="67">
        <v>744</v>
      </c>
      <c r="M17" s="37">
        <f t="shared" si="3"/>
        <v>0.101224489795918</v>
      </c>
      <c r="N17" s="38">
        <f t="shared" si="4"/>
        <v>-39</v>
      </c>
      <c r="O17" s="37">
        <f t="shared" si="2"/>
        <v>-0.0498084291187739</v>
      </c>
      <c r="P17" s="60"/>
      <c r="Q17" s="60"/>
      <c r="R17" s="60"/>
    </row>
    <row r="18" ht="15" customHeight="1" spans="1:18">
      <c r="A18" s="5" t="s">
        <v>38</v>
      </c>
      <c r="B18" s="8">
        <v>500</v>
      </c>
      <c r="C18" s="6">
        <v>14</v>
      </c>
      <c r="D18" s="6">
        <v>7</v>
      </c>
      <c r="E18" s="37">
        <f t="shared" si="8"/>
        <v>0.014</v>
      </c>
      <c r="F18" s="34">
        <f t="shared" si="6"/>
        <v>-7</v>
      </c>
      <c r="G18" s="35">
        <f t="shared" si="9"/>
        <v>-0.5</v>
      </c>
      <c r="H18" s="38">
        <f t="shared" ref="H18:H24" si="10">D18</f>
        <v>7</v>
      </c>
      <c r="I18" s="66" t="s">
        <v>39</v>
      </c>
      <c r="J18" s="63">
        <v>6480</v>
      </c>
      <c r="K18" s="67">
        <v>2020</v>
      </c>
      <c r="L18" s="67">
        <v>3301</v>
      </c>
      <c r="M18" s="37">
        <f t="shared" si="3"/>
        <v>0.509413580246914</v>
      </c>
      <c r="N18" s="38">
        <f t="shared" si="4"/>
        <v>1281</v>
      </c>
      <c r="O18" s="37">
        <f t="shared" si="2"/>
        <v>0.634158415841584</v>
      </c>
      <c r="P18" s="60"/>
      <c r="Q18" s="60"/>
      <c r="R18" s="60"/>
    </row>
    <row r="19" ht="15" customHeight="1" spans="1:18">
      <c r="A19" s="5" t="s">
        <v>40</v>
      </c>
      <c r="B19" s="8">
        <v>550</v>
      </c>
      <c r="C19" s="6">
        <v>80</v>
      </c>
      <c r="D19" s="6">
        <v>171</v>
      </c>
      <c r="E19" s="37"/>
      <c r="F19" s="34">
        <f t="shared" si="6"/>
        <v>91</v>
      </c>
      <c r="G19" s="35">
        <f t="shared" si="9"/>
        <v>1.138</v>
      </c>
      <c r="H19" s="38">
        <f t="shared" si="10"/>
        <v>171</v>
      </c>
      <c r="I19" s="66" t="s">
        <v>41</v>
      </c>
      <c r="J19" s="63">
        <v>103042</v>
      </c>
      <c r="K19" s="67">
        <v>17647</v>
      </c>
      <c r="L19" s="67">
        <v>11687</v>
      </c>
      <c r="M19" s="37">
        <f t="shared" si="3"/>
        <v>0.113419770578987</v>
      </c>
      <c r="N19" s="38">
        <f t="shared" si="4"/>
        <v>-5960</v>
      </c>
      <c r="O19" s="37">
        <f t="shared" si="2"/>
        <v>-0.337734459114864</v>
      </c>
      <c r="P19" s="60"/>
      <c r="Q19" s="60"/>
      <c r="R19" s="60"/>
    </row>
    <row r="20" ht="15" customHeight="1" spans="1:18">
      <c r="A20" s="5" t="s">
        <v>42</v>
      </c>
      <c r="B20" s="8">
        <v>320</v>
      </c>
      <c r="C20" s="8">
        <v>5</v>
      </c>
      <c r="D20" s="6">
        <v>1</v>
      </c>
      <c r="E20" s="37">
        <f t="shared" si="8"/>
        <v>0.003125</v>
      </c>
      <c r="F20" s="34">
        <f t="shared" si="6"/>
        <v>-4</v>
      </c>
      <c r="G20" s="35">
        <f t="shared" si="9"/>
        <v>-0.8</v>
      </c>
      <c r="H20" s="38">
        <f t="shared" si="10"/>
        <v>1</v>
      </c>
      <c r="I20" s="66" t="s">
        <v>43</v>
      </c>
      <c r="J20" s="63">
        <v>6436</v>
      </c>
      <c r="K20" s="67">
        <v>793</v>
      </c>
      <c r="L20" s="67">
        <v>1337</v>
      </c>
      <c r="M20" s="37">
        <f t="shared" si="3"/>
        <v>0.207737725295214</v>
      </c>
      <c r="N20" s="38">
        <f t="shared" si="4"/>
        <v>544</v>
      </c>
      <c r="O20" s="37">
        <f t="shared" si="2"/>
        <v>0.686002522068096</v>
      </c>
      <c r="P20" s="60"/>
      <c r="Q20" s="60"/>
      <c r="R20" s="60"/>
    </row>
    <row r="21" ht="15" customHeight="1" spans="1:18">
      <c r="A21" s="5" t="s">
        <v>44</v>
      </c>
      <c r="B21" s="8">
        <v>300</v>
      </c>
      <c r="C21" s="6">
        <v>68</v>
      </c>
      <c r="D21" s="8">
        <v>91</v>
      </c>
      <c r="E21" s="37">
        <f t="shared" si="8"/>
        <v>0.303333333333333</v>
      </c>
      <c r="F21" s="34">
        <f t="shared" si="6"/>
        <v>23</v>
      </c>
      <c r="G21" s="35">
        <f t="shared" si="9"/>
        <v>0.338</v>
      </c>
      <c r="H21" s="38">
        <f t="shared" si="10"/>
        <v>91</v>
      </c>
      <c r="I21" s="5" t="s">
        <v>45</v>
      </c>
      <c r="J21" s="63">
        <v>285</v>
      </c>
      <c r="K21" s="67">
        <v>146</v>
      </c>
      <c r="L21" s="67">
        <v>149</v>
      </c>
      <c r="M21" s="37">
        <f t="shared" si="3"/>
        <v>0.52280701754386</v>
      </c>
      <c r="N21" s="38">
        <f t="shared" si="4"/>
        <v>3</v>
      </c>
      <c r="O21" s="37">
        <f t="shared" si="2"/>
        <v>0.0205479452054795</v>
      </c>
      <c r="P21" s="60"/>
      <c r="Q21" s="60"/>
      <c r="R21" s="60"/>
    </row>
    <row r="22" ht="15" customHeight="1" spans="1:18">
      <c r="A22" s="5" t="s">
        <v>46</v>
      </c>
      <c r="B22" s="8">
        <v>750</v>
      </c>
      <c r="C22" s="6">
        <v>222</v>
      </c>
      <c r="D22" s="6">
        <v>190</v>
      </c>
      <c r="E22" s="37">
        <f t="shared" si="8"/>
        <v>0.253333333333333</v>
      </c>
      <c r="F22" s="34">
        <f t="shared" si="6"/>
        <v>-32</v>
      </c>
      <c r="G22" s="35">
        <f t="shared" si="9"/>
        <v>-0.144</v>
      </c>
      <c r="H22" s="38">
        <f t="shared" si="10"/>
        <v>190</v>
      </c>
      <c r="I22" s="5" t="s">
        <v>47</v>
      </c>
      <c r="J22" s="63">
        <v>1060</v>
      </c>
      <c r="K22" s="67">
        <v>444</v>
      </c>
      <c r="L22" s="67">
        <v>211</v>
      </c>
      <c r="M22" s="37">
        <f t="shared" si="3"/>
        <v>0.199056603773585</v>
      </c>
      <c r="N22" s="38">
        <f t="shared" si="4"/>
        <v>-233</v>
      </c>
      <c r="O22" s="37">
        <f t="shared" si="2"/>
        <v>-0.524774774774775</v>
      </c>
      <c r="P22" s="60"/>
      <c r="Q22" s="60"/>
      <c r="R22" s="60"/>
    </row>
    <row r="23" ht="15" customHeight="1" spans="1:18">
      <c r="A23" s="5" t="s">
        <v>48</v>
      </c>
      <c r="B23" s="8">
        <v>600</v>
      </c>
      <c r="C23" s="8">
        <v>476</v>
      </c>
      <c r="D23" s="6"/>
      <c r="E23" s="37">
        <f t="shared" si="8"/>
        <v>0</v>
      </c>
      <c r="F23" s="34">
        <f t="shared" si="6"/>
        <v>-476</v>
      </c>
      <c r="G23" s="35">
        <f t="shared" si="9"/>
        <v>-1</v>
      </c>
      <c r="H23" s="38">
        <f t="shared" si="10"/>
        <v>0</v>
      </c>
      <c r="I23" s="5" t="s">
        <v>49</v>
      </c>
      <c r="J23" s="63">
        <v>75</v>
      </c>
      <c r="K23" s="68">
        <v>0</v>
      </c>
      <c r="L23" s="68">
        <v>0</v>
      </c>
      <c r="M23" s="37">
        <f t="shared" si="3"/>
        <v>0</v>
      </c>
      <c r="N23" s="38">
        <f t="shared" si="4"/>
        <v>0</v>
      </c>
      <c r="O23" s="37" t="str">
        <f t="shared" si="2"/>
        <v/>
      </c>
      <c r="P23" s="60"/>
      <c r="Q23" s="60"/>
      <c r="R23" s="60"/>
    </row>
    <row r="24" ht="15" customHeight="1" spans="1:18">
      <c r="A24" s="5" t="s">
        <v>50</v>
      </c>
      <c r="B24" s="8">
        <v>900</v>
      </c>
      <c r="C24" s="6">
        <v>195</v>
      </c>
      <c r="D24" s="8">
        <v>155</v>
      </c>
      <c r="E24" s="37">
        <f t="shared" si="8"/>
        <v>0.172222222222222</v>
      </c>
      <c r="F24" s="34">
        <f t="shared" si="6"/>
        <v>-40</v>
      </c>
      <c r="G24" s="35">
        <f t="shared" si="9"/>
        <v>-0.205</v>
      </c>
      <c r="H24" s="38">
        <f t="shared" si="10"/>
        <v>155</v>
      </c>
      <c r="I24" s="5" t="s">
        <v>51</v>
      </c>
      <c r="J24" s="63">
        <v>0</v>
      </c>
      <c r="K24" s="68">
        <v>0</v>
      </c>
      <c r="L24" s="68">
        <v>0</v>
      </c>
      <c r="M24" s="37" t="str">
        <f t="shared" si="3"/>
        <v/>
      </c>
      <c r="N24" s="38">
        <f t="shared" si="4"/>
        <v>0</v>
      </c>
      <c r="O24" s="37" t="str">
        <f t="shared" si="2"/>
        <v/>
      </c>
      <c r="P24" s="60"/>
      <c r="Q24" s="60"/>
      <c r="R24" s="60"/>
    </row>
    <row r="25" ht="15" customHeight="1" spans="1:18">
      <c r="A25" s="5" t="s">
        <v>52</v>
      </c>
      <c r="B25" s="39"/>
      <c r="C25" s="8"/>
      <c r="D25" s="8"/>
      <c r="E25" s="37" t="str">
        <f t="shared" si="8"/>
        <v/>
      </c>
      <c r="F25" s="34">
        <f t="shared" si="6"/>
        <v>0</v>
      </c>
      <c r="G25" s="35" t="str">
        <f t="shared" si="9"/>
        <v/>
      </c>
      <c r="H25" s="38">
        <f t="shared" ref="H25:H38" si="11">D25</f>
        <v>0</v>
      </c>
      <c r="I25" s="5" t="s">
        <v>53</v>
      </c>
      <c r="J25" s="63">
        <v>1251</v>
      </c>
      <c r="K25" s="67">
        <v>575</v>
      </c>
      <c r="L25" s="67">
        <v>1170</v>
      </c>
      <c r="M25" s="37">
        <f t="shared" si="3"/>
        <v>0.935251798561151</v>
      </c>
      <c r="N25" s="38">
        <f t="shared" si="4"/>
        <v>595</v>
      </c>
      <c r="O25" s="37">
        <f t="shared" si="2"/>
        <v>1.03478260869565</v>
      </c>
      <c r="P25" s="60"/>
      <c r="Q25" s="60"/>
      <c r="R25" s="60"/>
    </row>
    <row r="26" ht="15" customHeight="1" spans="1:18">
      <c r="A26" s="9" t="s">
        <v>54</v>
      </c>
      <c r="B26" s="40"/>
      <c r="C26" s="2"/>
      <c r="D26" s="10"/>
      <c r="E26" s="37" t="str">
        <f t="shared" si="0"/>
        <v/>
      </c>
      <c r="F26" s="41"/>
      <c r="G26" s="37" t="str">
        <f>IF(D26=0,"",F26/D26)</f>
        <v/>
      </c>
      <c r="H26" s="42"/>
      <c r="I26" s="66" t="s">
        <v>55</v>
      </c>
      <c r="J26" s="65">
        <v>18484</v>
      </c>
      <c r="K26" s="67">
        <v>2487</v>
      </c>
      <c r="L26" s="67">
        <v>5009</v>
      </c>
      <c r="M26" s="37">
        <f t="shared" si="3"/>
        <v>0.270991127461588</v>
      </c>
      <c r="N26" s="38">
        <f t="shared" si="4"/>
        <v>2522</v>
      </c>
      <c r="O26" s="37">
        <f t="shared" si="2"/>
        <v>1.0140731805388</v>
      </c>
      <c r="P26" s="60"/>
      <c r="Q26" s="60"/>
      <c r="R26" s="60"/>
    </row>
    <row r="27" ht="15" customHeight="1" spans="1:18">
      <c r="A27" s="5" t="s">
        <v>56</v>
      </c>
      <c r="B27" s="2"/>
      <c r="C27" s="2"/>
      <c r="D27" s="2"/>
      <c r="E27" s="37" t="str">
        <f t="shared" si="0"/>
        <v/>
      </c>
      <c r="F27" s="38">
        <f>D27-C27</f>
        <v>0</v>
      </c>
      <c r="G27" s="37" t="str">
        <f t="shared" ref="G27:G31" si="12">IF(C27=0,"",F27/C27)</f>
        <v/>
      </c>
      <c r="H27" s="38">
        <f>D27</f>
        <v>0</v>
      </c>
      <c r="I27" s="66" t="s">
        <v>57</v>
      </c>
      <c r="J27" s="63">
        <v>400</v>
      </c>
      <c r="K27" s="67">
        <v>234</v>
      </c>
      <c r="L27" s="67">
        <v>75</v>
      </c>
      <c r="M27" s="37">
        <f t="shared" si="3"/>
        <v>0.1875</v>
      </c>
      <c r="N27" s="38">
        <f t="shared" si="4"/>
        <v>-159</v>
      </c>
      <c r="O27" s="37">
        <f t="shared" si="2"/>
        <v>-0.67948717948718</v>
      </c>
      <c r="P27" s="60"/>
      <c r="Q27" s="60"/>
      <c r="R27" s="60"/>
    </row>
    <row r="28" ht="15" customHeight="1" spans="1:18">
      <c r="A28" s="5"/>
      <c r="B28" s="2"/>
      <c r="C28" s="2"/>
      <c r="D28" s="2"/>
      <c r="E28" s="37"/>
      <c r="F28" s="38"/>
      <c r="G28" s="37"/>
      <c r="H28" s="38"/>
      <c r="I28" s="5" t="s">
        <v>58</v>
      </c>
      <c r="J28" s="63">
        <v>1524</v>
      </c>
      <c r="K28" s="68">
        <v>713</v>
      </c>
      <c r="L28" s="68">
        <v>608</v>
      </c>
      <c r="M28" s="37">
        <f t="shared" si="3"/>
        <v>0.398950131233596</v>
      </c>
      <c r="N28" s="38">
        <f t="shared" si="4"/>
        <v>-105</v>
      </c>
      <c r="O28" s="37">
        <f t="shared" si="2"/>
        <v>-0.14726507713885</v>
      </c>
      <c r="P28" s="60"/>
      <c r="Q28" s="60"/>
      <c r="R28" s="60"/>
    </row>
    <row r="29" ht="15" customHeight="1" spans="1:18">
      <c r="A29" s="5"/>
      <c r="B29" s="2"/>
      <c r="C29" s="2"/>
      <c r="D29" s="2"/>
      <c r="E29" s="37"/>
      <c r="F29" s="38"/>
      <c r="G29" s="37"/>
      <c r="H29" s="38"/>
      <c r="I29" s="5" t="s">
        <v>59</v>
      </c>
      <c r="J29" s="69">
        <v>12000</v>
      </c>
      <c r="K29" s="67"/>
      <c r="L29" s="70"/>
      <c r="M29" s="37">
        <f t="shared" si="3"/>
        <v>0</v>
      </c>
      <c r="N29" s="38">
        <f t="shared" si="4"/>
        <v>0</v>
      </c>
      <c r="O29" s="37" t="str">
        <f t="shared" si="2"/>
        <v/>
      </c>
      <c r="P29" s="60"/>
      <c r="Q29" s="60"/>
      <c r="R29" s="60"/>
    </row>
    <row r="30" ht="15" customHeight="1" spans="1:21">
      <c r="A30" s="3" t="s">
        <v>60</v>
      </c>
      <c r="B30" s="2">
        <f>SUM(B31:B37)</f>
        <v>18000</v>
      </c>
      <c r="C30" s="2">
        <f>SUM(C31:C37)</f>
        <v>3793</v>
      </c>
      <c r="D30" s="2">
        <f>SUM(D31:D37)</f>
        <v>2269</v>
      </c>
      <c r="E30" s="37">
        <f t="shared" si="0"/>
        <v>0.126055555555556</v>
      </c>
      <c r="F30" s="38">
        <f>SUM(F31:F37)</f>
        <v>-1524</v>
      </c>
      <c r="G30" s="37">
        <f t="shared" si="12"/>
        <v>-0.401792776166623</v>
      </c>
      <c r="H30" s="38">
        <f>SUM(H31:H37)</f>
        <v>2269</v>
      </c>
      <c r="I30" s="5" t="s">
        <v>61</v>
      </c>
      <c r="J30" s="63">
        <v>15372</v>
      </c>
      <c r="K30" s="68">
        <v>3463</v>
      </c>
      <c r="L30" s="67">
        <v>4298</v>
      </c>
      <c r="M30" s="37">
        <f t="shared" si="3"/>
        <v>0.27959927140255</v>
      </c>
      <c r="N30" s="38">
        <f t="shared" si="4"/>
        <v>835</v>
      </c>
      <c r="O30" s="37">
        <f t="shared" si="2"/>
        <v>0.24112041582443</v>
      </c>
      <c r="P30" s="60"/>
      <c r="Q30" s="60"/>
      <c r="R30" s="60"/>
      <c r="U30" s="47"/>
    </row>
    <row r="31" ht="15" customHeight="1" spans="1:21">
      <c r="A31" s="11" t="s">
        <v>62</v>
      </c>
      <c r="B31" s="39">
        <v>1900</v>
      </c>
      <c r="C31" s="6">
        <v>234</v>
      </c>
      <c r="D31" s="6">
        <v>614</v>
      </c>
      <c r="E31" s="37">
        <f t="shared" si="0"/>
        <v>0.323157894736842</v>
      </c>
      <c r="F31" s="38">
        <f>D31-C31</f>
        <v>380</v>
      </c>
      <c r="G31" s="37">
        <f t="shared" si="12"/>
        <v>1.62393162393162</v>
      </c>
      <c r="H31" s="38">
        <f>D31</f>
        <v>614</v>
      </c>
      <c r="I31" s="5" t="s">
        <v>63</v>
      </c>
      <c r="J31" s="69">
        <v>120</v>
      </c>
      <c r="K31" s="67"/>
      <c r="L31" s="70">
        <v>30</v>
      </c>
      <c r="M31" s="37">
        <f t="shared" si="3"/>
        <v>0.25</v>
      </c>
      <c r="N31" s="38">
        <f t="shared" si="4"/>
        <v>30</v>
      </c>
      <c r="O31" s="37" t="str">
        <f t="shared" si="2"/>
        <v/>
      </c>
      <c r="P31" s="60"/>
      <c r="Q31" s="60"/>
      <c r="R31" s="60"/>
      <c r="U31" s="47"/>
    </row>
    <row r="32" ht="15" customHeight="1" spans="1:18">
      <c r="A32" s="11" t="s">
        <v>64</v>
      </c>
      <c r="B32" s="39">
        <v>1100</v>
      </c>
      <c r="C32" s="6">
        <v>237</v>
      </c>
      <c r="D32" s="6">
        <v>552</v>
      </c>
      <c r="E32" s="37">
        <f t="shared" si="0"/>
        <v>0.501818181818182</v>
      </c>
      <c r="F32" s="38">
        <f t="shared" ref="F32:F38" si="13">D32-C32</f>
        <v>315</v>
      </c>
      <c r="G32" s="37">
        <f t="shared" ref="G32:G38" si="14">IF(C32=0,"",F32/C32)</f>
        <v>1.32911392405063</v>
      </c>
      <c r="H32" s="38">
        <f>D32</f>
        <v>552</v>
      </c>
      <c r="I32" s="40" t="s">
        <v>65</v>
      </c>
      <c r="J32" s="69">
        <v>4853</v>
      </c>
      <c r="K32" s="70">
        <v>1878</v>
      </c>
      <c r="L32" s="70">
        <v>506</v>
      </c>
      <c r="M32" s="37">
        <f t="shared" si="3"/>
        <v>0.104265402843602</v>
      </c>
      <c r="N32" s="38">
        <f t="shared" si="4"/>
        <v>-1372</v>
      </c>
      <c r="O32" s="37">
        <f t="shared" si="2"/>
        <v>-0.730564430244941</v>
      </c>
      <c r="P32" s="60"/>
      <c r="Q32" s="60"/>
      <c r="R32" s="60"/>
    </row>
    <row r="33" ht="15" customHeight="1" spans="1:18">
      <c r="A33" s="11" t="s">
        <v>66</v>
      </c>
      <c r="B33" s="39">
        <v>3900</v>
      </c>
      <c r="C33" s="6">
        <v>941</v>
      </c>
      <c r="D33" s="6">
        <v>650</v>
      </c>
      <c r="E33" s="37">
        <f t="shared" si="0"/>
        <v>0.166666666666667</v>
      </c>
      <c r="F33" s="38">
        <f t="shared" si="13"/>
        <v>-291</v>
      </c>
      <c r="G33" s="37">
        <f t="shared" si="14"/>
        <v>-0.309245483528162</v>
      </c>
      <c r="H33" s="38">
        <f t="shared" si="11"/>
        <v>650</v>
      </c>
      <c r="I33" s="40"/>
      <c r="J33" s="69"/>
      <c r="K33" s="70"/>
      <c r="L33" s="70"/>
      <c r="M33" s="37"/>
      <c r="N33" s="38">
        <f t="shared" si="4"/>
        <v>0</v>
      </c>
      <c r="O33" s="37" t="str">
        <f t="shared" si="2"/>
        <v/>
      </c>
      <c r="P33" s="60"/>
      <c r="Q33" s="60"/>
      <c r="R33" s="60"/>
    </row>
    <row r="34" ht="15" customHeight="1" spans="1:18">
      <c r="A34" s="5" t="s">
        <v>67</v>
      </c>
      <c r="B34" s="39"/>
      <c r="C34" s="6"/>
      <c r="D34" s="6"/>
      <c r="E34" s="37" t="str">
        <f t="shared" si="0"/>
        <v/>
      </c>
      <c r="F34" s="38">
        <f t="shared" si="13"/>
        <v>0</v>
      </c>
      <c r="G34" s="37" t="str">
        <f t="shared" si="14"/>
        <v/>
      </c>
      <c r="H34" s="38">
        <f t="shared" si="11"/>
        <v>0</v>
      </c>
      <c r="I34" s="40"/>
      <c r="J34" s="69"/>
      <c r="K34" s="71"/>
      <c r="L34" s="71"/>
      <c r="M34" s="37"/>
      <c r="N34" s="38">
        <f t="shared" si="4"/>
        <v>0</v>
      </c>
      <c r="O34" s="37" t="str">
        <f t="shared" si="2"/>
        <v/>
      </c>
      <c r="P34" s="60"/>
      <c r="Q34" s="60"/>
      <c r="R34" s="60"/>
    </row>
    <row r="35" ht="15" customHeight="1" spans="1:18">
      <c r="A35" s="5" t="s">
        <v>68</v>
      </c>
      <c r="B35" s="39">
        <v>11100</v>
      </c>
      <c r="C35" s="6">
        <v>2381</v>
      </c>
      <c r="D35" s="6">
        <v>453</v>
      </c>
      <c r="E35" s="37">
        <f t="shared" si="0"/>
        <v>0.0408108108108108</v>
      </c>
      <c r="F35" s="38">
        <f t="shared" si="13"/>
        <v>-1928</v>
      </c>
      <c r="G35" s="37">
        <f t="shared" si="14"/>
        <v>-0.809743805123898</v>
      </c>
      <c r="H35" s="38">
        <f t="shared" si="11"/>
        <v>453</v>
      </c>
      <c r="I35" s="40"/>
      <c r="J35" s="69"/>
      <c r="K35" s="72"/>
      <c r="L35" s="72"/>
      <c r="M35" s="37"/>
      <c r="N35" s="38">
        <f t="shared" si="4"/>
        <v>0</v>
      </c>
      <c r="O35" s="37" t="str">
        <f t="shared" si="2"/>
        <v/>
      </c>
      <c r="P35" s="60"/>
      <c r="Q35" s="60"/>
      <c r="R35" s="60"/>
    </row>
    <row r="36" ht="15" customHeight="1" spans="1:18">
      <c r="A36" s="5" t="s">
        <v>69</v>
      </c>
      <c r="B36" s="2"/>
      <c r="C36" s="12"/>
      <c r="D36" s="12"/>
      <c r="E36" s="37" t="str">
        <f t="shared" si="0"/>
        <v/>
      </c>
      <c r="F36" s="38">
        <f t="shared" si="13"/>
        <v>0</v>
      </c>
      <c r="G36" s="37" t="str">
        <f t="shared" si="14"/>
        <v/>
      </c>
      <c r="H36" s="38">
        <f t="shared" si="11"/>
        <v>0</v>
      </c>
      <c r="J36" s="73"/>
      <c r="K36" s="39"/>
      <c r="L36" s="39"/>
      <c r="M36" s="74" t="str">
        <f>IF(J36=0,"",L36/J36)</f>
        <v/>
      </c>
      <c r="N36" s="38">
        <f t="shared" si="4"/>
        <v>0</v>
      </c>
      <c r="O36" s="37" t="str">
        <f t="shared" si="2"/>
        <v/>
      </c>
      <c r="P36" s="60"/>
      <c r="Q36" s="60"/>
      <c r="R36" s="60"/>
    </row>
    <row r="37" ht="15" customHeight="1" spans="1:18">
      <c r="A37" s="5" t="s">
        <v>70</v>
      </c>
      <c r="B37" s="2"/>
      <c r="C37" s="12"/>
      <c r="D37" s="12"/>
      <c r="E37" s="37" t="str">
        <f t="shared" si="0"/>
        <v/>
      </c>
      <c r="F37" s="38">
        <f t="shared" si="13"/>
        <v>0</v>
      </c>
      <c r="G37" s="37" t="str">
        <f t="shared" si="14"/>
        <v/>
      </c>
      <c r="H37" s="38">
        <f t="shared" si="11"/>
        <v>0</v>
      </c>
      <c r="J37" s="73"/>
      <c r="L37" s="39"/>
      <c r="M37" s="74" t="str">
        <f t="shared" si="3"/>
        <v/>
      </c>
      <c r="N37" s="38">
        <f t="shared" si="4"/>
        <v>0</v>
      </c>
      <c r="O37" s="37" t="str">
        <f t="shared" si="2"/>
        <v/>
      </c>
      <c r="P37" s="60"/>
      <c r="Q37" s="60"/>
      <c r="R37" s="60"/>
    </row>
    <row r="38" ht="15" customHeight="1" spans="1:18">
      <c r="A38" s="3" t="s">
        <v>71</v>
      </c>
      <c r="B38" s="2">
        <v>14361</v>
      </c>
      <c r="C38" s="43">
        <v>1866</v>
      </c>
      <c r="D38" s="43">
        <v>883</v>
      </c>
      <c r="E38" s="37">
        <f t="shared" si="0"/>
        <v>0.0614859689436669</v>
      </c>
      <c r="F38" s="38">
        <f t="shared" si="13"/>
        <v>-983</v>
      </c>
      <c r="G38" s="37">
        <f t="shared" si="14"/>
        <v>-0.526795284030011</v>
      </c>
      <c r="H38" s="38">
        <f t="shared" si="11"/>
        <v>883</v>
      </c>
      <c r="I38" s="3" t="s">
        <v>72</v>
      </c>
      <c r="J38" s="72">
        <v>9311</v>
      </c>
      <c r="K38" s="39">
        <v>881</v>
      </c>
      <c r="L38" s="72">
        <v>947</v>
      </c>
      <c r="M38" s="37">
        <f t="shared" si="3"/>
        <v>0.101707657609279</v>
      </c>
      <c r="N38" s="38">
        <f t="shared" si="4"/>
        <v>66</v>
      </c>
      <c r="O38" s="37">
        <f t="shared" si="2"/>
        <v>0.0749148694665153</v>
      </c>
      <c r="P38" s="60"/>
      <c r="Q38" s="60"/>
      <c r="R38" s="60"/>
    </row>
    <row r="39" ht="32.25" customHeight="1" spans="1:18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75"/>
      <c r="Q39" s="75"/>
      <c r="R39" s="75"/>
    </row>
    <row r="40" spans="13:18">
      <c r="M40" s="76"/>
      <c r="N40" s="76"/>
      <c r="O40" s="76"/>
      <c r="P40" s="77"/>
      <c r="Q40" s="77"/>
      <c r="R40" s="77"/>
    </row>
    <row r="41" spans="5:18">
      <c r="E41" s="45"/>
      <c r="F41" s="46"/>
      <c r="G41" s="45"/>
      <c r="H41" s="45"/>
      <c r="M41" s="45"/>
      <c r="N41" s="46"/>
      <c r="O41" s="45"/>
      <c r="P41" s="78"/>
      <c r="Q41" s="78"/>
      <c r="R41" s="78"/>
    </row>
    <row r="42" spans="2:12">
      <c r="B42" s="47"/>
      <c r="C42" s="47"/>
      <c r="D42" s="48">
        <v>7505</v>
      </c>
      <c r="E42" s="49"/>
      <c r="F42" s="50"/>
      <c r="G42" s="49"/>
      <c r="H42" s="45"/>
      <c r="I42" s="79" t="s">
        <v>73</v>
      </c>
      <c r="L42" s="16">
        <f>L12+L13+L14+L15+L16+L17+L18+L19+L20+L26+L27</f>
        <v>105252</v>
      </c>
    </row>
    <row r="43" spans="4:12">
      <c r="D43" s="48">
        <v>1864</v>
      </c>
      <c r="E43" s="45"/>
      <c r="F43" s="46"/>
      <c r="G43" s="45"/>
      <c r="H43" s="45"/>
      <c r="I43" s="79" t="s">
        <v>74</v>
      </c>
      <c r="L43" s="80">
        <f>L42/L7</f>
        <v>0.684610381163002</v>
      </c>
    </row>
    <row r="44" spans="4:8">
      <c r="D44" s="48"/>
      <c r="E44" s="45"/>
      <c r="F44" s="46"/>
      <c r="G44" s="45"/>
      <c r="H44" s="45"/>
    </row>
    <row r="45" spans="2:8">
      <c r="B45" s="47"/>
      <c r="C45" s="47"/>
      <c r="D45" s="48"/>
      <c r="E45" s="49"/>
      <c r="F45" s="50"/>
      <c r="G45" s="49"/>
      <c r="H45" s="45"/>
    </row>
    <row r="46" spans="4:12">
      <c r="D46" s="48"/>
      <c r="E46" s="45"/>
      <c r="F46" s="46"/>
      <c r="G46" s="45"/>
      <c r="H46" s="45"/>
      <c r="L46" s="16">
        <f>SUBTOTAL(9,L12:L27)</f>
        <v>106782</v>
      </c>
    </row>
    <row r="47" spans="4:8">
      <c r="D47" s="48">
        <v>5641</v>
      </c>
      <c r="E47" s="45"/>
      <c r="F47" s="46"/>
      <c r="G47" s="45"/>
      <c r="H47" s="45"/>
    </row>
    <row r="48" spans="4:8">
      <c r="D48" s="48"/>
      <c r="E48" s="45"/>
      <c r="F48" s="46"/>
      <c r="G48" s="45"/>
      <c r="H48" s="45"/>
    </row>
    <row r="49" spans="4:8">
      <c r="D49" s="48">
        <v>987</v>
      </c>
      <c r="E49" s="45"/>
      <c r="F49" s="46"/>
      <c r="G49" s="45"/>
      <c r="H49" s="45"/>
    </row>
    <row r="50" spans="4:8">
      <c r="D50" s="48">
        <v>4.715299</v>
      </c>
      <c r="E50" s="45"/>
      <c r="F50" s="46"/>
      <c r="G50" s="45"/>
      <c r="H50" s="45"/>
    </row>
    <row r="51" spans="5:8">
      <c r="E51" s="45"/>
      <c r="F51" s="46"/>
      <c r="G51" s="45"/>
      <c r="H51" s="45"/>
    </row>
  </sheetData>
  <protectedRanges>
    <protectedRange sqref="H31:H35 H37:H38 H27:H29 H9:H25" name="区域1" securityDescriptor=""/>
    <protectedRange sqref="C27:C29" name="区域1_4_1" securityDescriptor=""/>
    <protectedRange sqref="L30" name="区域1_2_1" securityDescriptor=""/>
    <protectedRange sqref="B13" name="区域1_1_1_1" securityDescriptor=""/>
    <protectedRange sqref="B38" name="区域2_4_1" securityDescriptor=""/>
    <protectedRange sqref="B10 B12" name="区域1_1_1_2" securityDescriptor=""/>
    <protectedRange sqref="B9" name="区域1_5_1_1" securityDescriptor=""/>
    <protectedRange sqref="B11" name="区域1_2_3_1" securityDescriptor=""/>
    <protectedRange sqref="B14" name="区域1_2_5_1" securityDescriptor=""/>
    <protectedRange sqref="B15" name="区域1_2_5_1_1" securityDescriptor=""/>
    <protectedRange sqref="B17" name="区域1_2_6" securityDescriptor=""/>
    <protectedRange sqref="B18:B19" name="区域1_2_6_1" securityDescriptor=""/>
    <protectedRange sqref="B20:B21" name="区域1_2_6_2" securityDescriptor=""/>
    <protectedRange sqref="B22:B23" name="区域1_2_6_3" securityDescriptor=""/>
    <protectedRange sqref="B24" name="区域1_2_6_4" securityDescriptor=""/>
    <protectedRange sqref="L28" name="区域1_2_2" securityDescriptor=""/>
    <protectedRange sqref="D14" name="区域1_18_2_1" securityDescriptor=""/>
    <protectedRange sqref="D13" name="区域1_10_1" securityDescriptor=""/>
    <protectedRange sqref="D17 D21 D24:D25" name="区域1_2_11" securityDescriptor=""/>
    <protectedRange sqref="L23:L24" name="区域1_2_15_1" securityDescriptor=""/>
    <protectedRange sqref="D12" name="区域1_17_2_1_1" securityDescriptor=""/>
    <protectedRange sqref="D9" name="区域1_2" securityDescriptor=""/>
    <protectedRange sqref="D11" name="区域1_2_3" securityDescriptor=""/>
    <protectedRange sqref="D15" name="区域1_2_5" securityDescriptor=""/>
    <protectedRange sqref="D18:D20" name="区域1_2_8" securityDescriptor=""/>
    <protectedRange sqref="D22" name="区域1_2_9" securityDescriptor=""/>
    <protectedRange sqref="D23" name="区域1_2_10" securityDescriptor=""/>
    <protectedRange sqref="D31:D35" name="区域1_2_7" securityDescriptor=""/>
    <protectedRange sqref="L8:L22" name="区域1_2_13" securityDescriptor=""/>
    <protectedRange sqref="L25:L27" name="区域1_2_20" securityDescriptor=""/>
    <protectedRange sqref="C10" name="区域1_18_2_1_2" securityDescriptor=""/>
    <protectedRange sqref="C12" name="区域1_17_2_1_1_2" securityDescriptor=""/>
    <protectedRange sqref="C13" name="区域1_10_1_1" securityDescriptor=""/>
    <protectedRange sqref="C16 C20 C23 C25" name="区域1_2_11_1" securityDescriptor=""/>
    <protectedRange sqref="C11" name="区域1_2_3_3" securityDescriptor=""/>
    <protectedRange sqref="C14:C15" name="区域1_2_5_3" securityDescriptor=""/>
    <protectedRange sqref="C17:C19" name="区域1_2_8_1" securityDescriptor=""/>
    <protectedRange sqref="C21" name="区域1_2_9_1" securityDescriptor=""/>
    <protectedRange sqref="C22" name="区域1_2_10_1" securityDescriptor=""/>
    <protectedRange sqref="C24" name="区域1_2_12_1" securityDescriptor=""/>
    <protectedRange sqref="C31:C35" name="区域1_2_7_1" securityDescriptor=""/>
    <protectedRange sqref="K29:K31" name="区域1_2_1_2" securityDescriptor=""/>
    <protectedRange sqref="K28" name="区域1_2_2_1" securityDescriptor=""/>
    <protectedRange sqref="K23:K24" name="区域1_2_15_1_1" securityDescriptor=""/>
    <protectedRange sqref="K8:K22" name="区域1_2_13_1" securityDescriptor=""/>
    <protectedRange sqref="K25:K27" name="区域1_2_20_1" securityDescriptor=""/>
    <protectedRange sqref="H36" name="区域1_1" securityDescriptor=""/>
    <protectedRange sqref="C9" name="区域1_2_4" securityDescriptor=""/>
  </protectedRanges>
  <mergeCells count="13">
    <mergeCell ref="A1:O1"/>
    <mergeCell ref="D3:E3"/>
    <mergeCell ref="F3:G3"/>
    <mergeCell ref="L3:M3"/>
    <mergeCell ref="N3:O3"/>
    <mergeCell ref="M40:O40"/>
    <mergeCell ref="A3:A4"/>
    <mergeCell ref="B3:B4"/>
    <mergeCell ref="C3:C4"/>
    <mergeCell ref="H3:H4"/>
    <mergeCell ref="I3:I4"/>
    <mergeCell ref="J3:J4"/>
    <mergeCell ref="K3:K4"/>
  </mergeCells>
  <printOptions horizontalCentered="1" verticalCentered="1"/>
  <pageMargins left="0.15748031496063" right="0" top="0.275590551181102" bottom="0.236220472440945" header="0.15748031496063" footer="0.078740157480315"/>
  <pageSetup paperSize="9" scale="84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N23" sqref="N23"/>
    </sheetView>
  </sheetViews>
  <sheetFormatPr defaultColWidth="9" defaultRowHeight="14.25"/>
  <cols>
    <col min="1" max="1" width="29.3333333333333" customWidth="1"/>
    <col min="14" max="14" width="16.0833333333333" customWidth="1"/>
  </cols>
  <sheetData>
    <row r="1" spans="1:2">
      <c r="A1" s="1" t="s">
        <v>14</v>
      </c>
      <c r="B1" s="2">
        <v>22975</v>
      </c>
    </row>
    <row r="2" spans="1:2">
      <c r="A2" s="3" t="s">
        <v>16</v>
      </c>
      <c r="B2" s="2">
        <v>21982</v>
      </c>
    </row>
    <row r="3" spans="1:4">
      <c r="A3" s="3"/>
      <c r="B3" s="2"/>
      <c r="D3" s="4">
        <f>D4+D8</f>
        <v>18915</v>
      </c>
    </row>
    <row r="4" spans="1:4">
      <c r="A4" s="3" t="s">
        <v>75</v>
      </c>
      <c r="B4" s="2">
        <v>8682</v>
      </c>
      <c r="D4" s="4">
        <f>SUM(D5:D7)</f>
        <v>10475</v>
      </c>
    </row>
    <row r="5" spans="1:4">
      <c r="A5" s="5" t="s">
        <v>20</v>
      </c>
      <c r="B5" s="6">
        <v>8166</v>
      </c>
      <c r="C5">
        <v>1793</v>
      </c>
      <c r="D5" s="4">
        <f>SUM(B5:C5)</f>
        <v>9959</v>
      </c>
    </row>
    <row r="6" spans="1:4">
      <c r="A6" s="5" t="s">
        <v>22</v>
      </c>
      <c r="B6" s="2"/>
      <c r="D6" s="4">
        <f t="shared" ref="D6:D26" si="0">SUM(B6:C6)</f>
        <v>0</v>
      </c>
    </row>
    <row r="7" spans="1:4">
      <c r="A7" s="5" t="s">
        <v>76</v>
      </c>
      <c r="B7" s="2">
        <v>516</v>
      </c>
      <c r="D7" s="4">
        <f t="shared" si="0"/>
        <v>516</v>
      </c>
    </row>
    <row r="8" spans="1:4">
      <c r="A8" s="3" t="s">
        <v>77</v>
      </c>
      <c r="B8" s="7">
        <v>7123</v>
      </c>
      <c r="D8" s="4">
        <f>SUM(D9:D25)</f>
        <v>8440</v>
      </c>
    </row>
    <row r="9" spans="1:4">
      <c r="A9" s="5" t="s">
        <v>78</v>
      </c>
      <c r="B9" s="6">
        <v>17</v>
      </c>
      <c r="D9" s="4">
        <f t="shared" si="0"/>
        <v>17</v>
      </c>
    </row>
    <row r="10" spans="1:4">
      <c r="A10" s="5" t="s">
        <v>79</v>
      </c>
      <c r="B10" s="2">
        <v>1351</v>
      </c>
      <c r="C10">
        <v>617</v>
      </c>
      <c r="D10" s="4">
        <f t="shared" si="0"/>
        <v>1968</v>
      </c>
    </row>
    <row r="11" spans="1:4">
      <c r="A11" s="5" t="s">
        <v>80</v>
      </c>
      <c r="B11" s="2"/>
      <c r="D11" s="4">
        <f t="shared" si="0"/>
        <v>0</v>
      </c>
    </row>
    <row r="12" spans="1:4">
      <c r="A12" s="5" t="s">
        <v>81</v>
      </c>
      <c r="B12" s="6">
        <v>1547</v>
      </c>
      <c r="C12">
        <v>230</v>
      </c>
      <c r="D12" s="4">
        <f t="shared" si="0"/>
        <v>1777</v>
      </c>
    </row>
    <row r="13" spans="1:4">
      <c r="A13" s="5" t="s">
        <v>82</v>
      </c>
      <c r="B13" s="6">
        <v>2549</v>
      </c>
      <c r="C13">
        <v>178</v>
      </c>
      <c r="D13" s="4">
        <f t="shared" si="0"/>
        <v>2727</v>
      </c>
    </row>
    <row r="14" spans="1:14">
      <c r="A14" s="5" t="s">
        <v>83</v>
      </c>
      <c r="B14" s="8"/>
      <c r="D14" s="4">
        <f t="shared" si="0"/>
        <v>0</v>
      </c>
      <c r="N14" s="13">
        <v>367194691.51</v>
      </c>
    </row>
    <row r="15" spans="1:14">
      <c r="A15" s="5" t="s">
        <v>84</v>
      </c>
      <c r="B15" s="6">
        <v>650</v>
      </c>
      <c r="C15">
        <v>109</v>
      </c>
      <c r="D15" s="4">
        <f t="shared" si="0"/>
        <v>759</v>
      </c>
      <c r="N15" s="13">
        <v>2462805.85</v>
      </c>
    </row>
    <row r="16" spans="1:14">
      <c r="A16" s="5" t="s">
        <v>85</v>
      </c>
      <c r="B16" s="6">
        <v>233</v>
      </c>
      <c r="C16">
        <v>34</v>
      </c>
      <c r="D16" s="4">
        <f t="shared" si="0"/>
        <v>267</v>
      </c>
      <c r="N16" s="13">
        <v>1389364.77</v>
      </c>
    </row>
    <row r="17" spans="1:14">
      <c r="A17" s="5" t="s">
        <v>86</v>
      </c>
      <c r="B17" s="6">
        <v>233</v>
      </c>
      <c r="C17">
        <v>41</v>
      </c>
      <c r="D17" s="4">
        <f t="shared" si="0"/>
        <v>274</v>
      </c>
      <c r="N17" s="13">
        <v>417487354.34</v>
      </c>
    </row>
    <row r="18" spans="1:14">
      <c r="A18" s="5" t="s">
        <v>87</v>
      </c>
      <c r="B18" s="8">
        <v>86</v>
      </c>
      <c r="C18">
        <v>72</v>
      </c>
      <c r="D18" s="4">
        <f t="shared" si="0"/>
        <v>158</v>
      </c>
      <c r="N18" s="14"/>
    </row>
    <row r="19" spans="1:14">
      <c r="A19" s="5" t="s">
        <v>88</v>
      </c>
      <c r="B19" s="6">
        <v>48</v>
      </c>
      <c r="C19">
        <v>10</v>
      </c>
      <c r="D19" s="4">
        <f t="shared" si="0"/>
        <v>58</v>
      </c>
      <c r="N19" s="14"/>
    </row>
    <row r="20" spans="1:4">
      <c r="A20" s="5" t="s">
        <v>89</v>
      </c>
      <c r="B20" s="6">
        <v>334</v>
      </c>
      <c r="C20">
        <v>17</v>
      </c>
      <c r="D20" s="4">
        <f t="shared" si="0"/>
        <v>351</v>
      </c>
    </row>
    <row r="21" spans="1:4">
      <c r="A21" s="5" t="s">
        <v>90</v>
      </c>
      <c r="B21" s="8"/>
      <c r="D21" s="4">
        <f t="shared" si="0"/>
        <v>0</v>
      </c>
    </row>
    <row r="22" spans="1:14">
      <c r="A22" s="5" t="s">
        <v>91</v>
      </c>
      <c r="B22" s="6">
        <v>75</v>
      </c>
      <c r="C22">
        <v>9</v>
      </c>
      <c r="D22" s="4">
        <f t="shared" si="0"/>
        <v>84</v>
      </c>
      <c r="N22">
        <f>SUM(N11:N21)</f>
        <v>788534216.47</v>
      </c>
    </row>
    <row r="23" spans="1:14">
      <c r="A23" s="5" t="s">
        <v>92</v>
      </c>
      <c r="B23" s="8"/>
      <c r="D23" s="4">
        <f t="shared" si="0"/>
        <v>0</v>
      </c>
      <c r="N23">
        <v>788534216.47</v>
      </c>
    </row>
    <row r="24" spans="1:4">
      <c r="A24" s="9" t="s">
        <v>93</v>
      </c>
      <c r="B24" s="10"/>
      <c r="D24" s="4">
        <f t="shared" si="0"/>
        <v>0</v>
      </c>
    </row>
    <row r="25" spans="1:4">
      <c r="A25" s="5" t="s">
        <v>94</v>
      </c>
      <c r="B25" s="2"/>
      <c r="D25" s="4">
        <f t="shared" si="0"/>
        <v>0</v>
      </c>
    </row>
    <row r="26" spans="1:4">
      <c r="A26" s="3" t="s">
        <v>60</v>
      </c>
      <c r="B26" s="2">
        <v>6177</v>
      </c>
      <c r="C26">
        <v>200</v>
      </c>
      <c r="D26" s="4">
        <f t="shared" si="0"/>
        <v>6377</v>
      </c>
    </row>
    <row r="27" spans="1:2">
      <c r="A27" s="11" t="s">
        <v>62</v>
      </c>
      <c r="B27" s="6">
        <v>1052</v>
      </c>
    </row>
    <row r="28" spans="1:2">
      <c r="A28" s="11" t="s">
        <v>64</v>
      </c>
      <c r="B28" s="6">
        <v>2499</v>
      </c>
    </row>
    <row r="29" spans="1:2">
      <c r="A29" s="11" t="s">
        <v>66</v>
      </c>
      <c r="B29" s="6">
        <v>1988</v>
      </c>
    </row>
    <row r="30" spans="1:2">
      <c r="A30" s="5" t="s">
        <v>67</v>
      </c>
      <c r="B30" s="6"/>
    </row>
    <row r="31" spans="1:2">
      <c r="A31" s="5" t="s">
        <v>68</v>
      </c>
      <c r="B31" s="6">
        <v>638</v>
      </c>
    </row>
    <row r="32" spans="1:2">
      <c r="A32" s="5" t="s">
        <v>95</v>
      </c>
      <c r="B32" s="12"/>
    </row>
  </sheetData>
  <protectedRanges>
    <protectedRange sqref="B6" name="区域1_18_2_1" securityDescriptor=""/>
    <protectedRange sqref="B11" name="区域1_10_1" securityDescriptor=""/>
    <protectedRange sqref="B10" name="区域1_15_1_1" securityDescriptor=""/>
    <protectedRange sqref="B14 B18 B21 B23" name="区域1_2_11" securityDescriptor=""/>
    <protectedRange sqref="B7" name="区域1_17_2_1_1" securityDescriptor=""/>
    <protectedRange sqref="B5" name="区域1_2" securityDescriptor=""/>
    <protectedRange sqref="B9" name="区域1_2_3" securityDescriptor=""/>
    <protectedRange sqref="B12:B13" name="区域1_2_5" securityDescriptor=""/>
    <protectedRange sqref="B15:B17" name="区域1_2_8" securityDescriptor=""/>
    <protectedRange sqref="B19" name="区域1_2_9" securityDescriptor=""/>
    <protectedRange sqref="B20" name="区域1_2_10" securityDescriptor=""/>
    <protectedRange sqref="B22" name="区域1_2_12" securityDescriptor=""/>
    <protectedRange sqref="B27:B31" name="区域1_2_7" securityDescriptor=""/>
  </protectedRange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2010-01-29T11:10:00Z</dcterms:created>
  <cp:lastPrinted>2020-12-02T02:33:00Z</cp:lastPrinted>
  <dcterms:modified xsi:type="dcterms:W3CDTF">2022-05-07T09:56:38Z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