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405"/>
  </bookViews>
  <sheets>
    <sheet name="Sheet3" sheetId="4" r:id="rId1"/>
  </sheets>
  <definedNames>
    <definedName name="_xlnm.Print_Area" localSheetId="0">Sheet3!$A$1:$O$43</definedName>
  </definedNames>
  <calcPr calcId="144525"/>
</workbook>
</file>

<file path=xl/sharedStrings.xml><?xml version="1.0" encoding="utf-8"?>
<sst xmlns="http://schemas.openxmlformats.org/spreadsheetml/2006/main" count="75">
  <si>
    <t>阿克陶县2022年12月份预计财政预算收支执行情况表</t>
  </si>
  <si>
    <t>编制单位： 阿克陶县财政局</t>
  </si>
  <si>
    <t>单位：万元</t>
  </si>
  <si>
    <t>项    目</t>
  </si>
  <si>
    <t>2022年预算数</t>
  </si>
  <si>
    <t>上年同期数</t>
  </si>
  <si>
    <t>累计完成情况</t>
  </si>
  <si>
    <t>比上年同期</t>
  </si>
  <si>
    <t>2021年全口径完成数</t>
  </si>
  <si>
    <t>金额</t>
  </si>
  <si>
    <t>占预算%</t>
  </si>
  <si>
    <t>增减额</t>
  </si>
  <si>
    <t>增减%</t>
  </si>
  <si>
    <t>全口径财政收入总计</t>
  </si>
  <si>
    <t>收入总计</t>
  </si>
  <si>
    <t>支出总计</t>
  </si>
  <si>
    <t>公共财政预算收入合计</t>
  </si>
  <si>
    <t>公共财政预算支出合计</t>
  </si>
  <si>
    <t>税收收入小计</t>
  </si>
  <si>
    <t>一、一般公共服务</t>
  </si>
  <si>
    <t>一、增值税（50％）</t>
  </si>
  <si>
    <t>二、外交</t>
  </si>
  <si>
    <t>二、个人利息所得税（40%）</t>
  </si>
  <si>
    <t>三、国防</t>
  </si>
  <si>
    <t>三、营业税</t>
  </si>
  <si>
    <t>四、公共安全</t>
  </si>
  <si>
    <t>四、企业所得税（40%）</t>
  </si>
  <si>
    <t>五、教育</t>
  </si>
  <si>
    <t>五、企业所得税退税</t>
  </si>
  <si>
    <t>六、科学技术</t>
  </si>
  <si>
    <t>六、个人所得税（40%）</t>
  </si>
  <si>
    <t>七、文化体育与传媒</t>
  </si>
  <si>
    <t>七、资源税</t>
  </si>
  <si>
    <t>八、社会保障和就业</t>
  </si>
  <si>
    <t>八、固定资产投资方向调节税</t>
  </si>
  <si>
    <t>九、卫生健康支出</t>
  </si>
  <si>
    <t>九、城市维护建设税</t>
  </si>
  <si>
    <t>十、节能环保支出</t>
  </si>
  <si>
    <t>十、房产税</t>
  </si>
  <si>
    <t>十一、城乡社区事务</t>
  </si>
  <si>
    <t>十一、印花税</t>
  </si>
  <si>
    <t>十二、农林水事务</t>
  </si>
  <si>
    <t>十二、城镇土地使用税</t>
  </si>
  <si>
    <t>十三、交通运输</t>
  </si>
  <si>
    <t>十三、土地增值税</t>
  </si>
  <si>
    <t>十四、资源勘探电力信息等事务</t>
  </si>
  <si>
    <t>十四、车船使用和牌照税</t>
  </si>
  <si>
    <t>十五、商业服务业等事务</t>
  </si>
  <si>
    <t>十五、耕地占用税</t>
  </si>
  <si>
    <t>十六、金融支出</t>
  </si>
  <si>
    <t>十六、契税</t>
  </si>
  <si>
    <t>十七、援助其他地区支出</t>
  </si>
  <si>
    <t>十七、烟叶税</t>
  </si>
  <si>
    <t>十八、自然资源海洋气象等支出</t>
  </si>
  <si>
    <t>十八、环境保护税</t>
  </si>
  <si>
    <t>十九、住房保障支出</t>
  </si>
  <si>
    <t>十九、其他税收收入</t>
  </si>
  <si>
    <t>二十、粮油物资储备管理事务</t>
  </si>
  <si>
    <t>二十一、灾害防治及应急管理支出</t>
  </si>
  <si>
    <t>二十二、预备费</t>
  </si>
  <si>
    <t>非税收入小计</t>
  </si>
  <si>
    <t>二十三、国债还本付息支出</t>
  </si>
  <si>
    <t>一、专项收入</t>
  </si>
  <si>
    <t>二十四、债务发行费用支出</t>
  </si>
  <si>
    <t>二、行政事业性收费收入</t>
  </si>
  <si>
    <t>二十五、其他支出</t>
  </si>
  <si>
    <t>三、罚没收入</t>
  </si>
  <si>
    <t>四、国有资产经营收入</t>
  </si>
  <si>
    <t>五、国有资源（资产）有偿使用收入</t>
  </si>
  <si>
    <t>六、捐赠收入</t>
  </si>
  <si>
    <t>七、其他收入</t>
  </si>
  <si>
    <t>政府性基金预算收入合计</t>
  </si>
  <si>
    <t>政府性基金预算支出合计</t>
  </si>
  <si>
    <t>国有资本经营预算收入合计</t>
  </si>
  <si>
    <t>国有资本经营预算预算支出合计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</si>
</sst>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%"/>
  </numFmts>
  <fonts count="34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2"/>
      <color theme="1"/>
      <name val="宋体-18030"/>
      <charset val="134"/>
    </font>
    <font>
      <b/>
      <sz val="12"/>
      <color theme="1"/>
      <name val="宋体-18030"/>
      <charset val="134"/>
    </font>
    <font>
      <b/>
      <sz val="11"/>
      <color theme="1"/>
      <name val="宋体-18030"/>
      <charset val="134"/>
    </font>
    <font>
      <b/>
      <sz val="14"/>
      <color theme="1"/>
      <name val="宋体-18030"/>
      <charset val="134"/>
    </font>
    <font>
      <b/>
      <sz val="11"/>
      <color theme="1"/>
      <name val="华文中宋"/>
      <charset val="134"/>
    </font>
    <font>
      <sz val="10"/>
      <color theme="1"/>
      <name val="华文中宋"/>
      <charset val="134"/>
    </font>
    <font>
      <sz val="11"/>
      <color theme="1"/>
      <name val="华文仿宋"/>
      <charset val="134"/>
    </font>
    <font>
      <b/>
      <sz val="10"/>
      <color theme="1"/>
      <name val="华文中宋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3" fillId="16" borderId="12" applyNumberFormat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/>
    <xf numFmtId="0" fontId="16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2" fillId="0" borderId="0" xfId="0" applyNumberFormat="1" applyFont="1" applyFill="1">
      <alignment vertical="center"/>
    </xf>
    <xf numFmtId="0" fontId="3" fillId="0" borderId="0" xfId="49" applyFont="1" applyFill="1" applyBorder="1" applyAlignment="1">
      <alignment horizontal="center"/>
    </xf>
    <xf numFmtId="0" fontId="4" fillId="0" borderId="0" xfId="49" applyFont="1" applyFill="1" applyBorder="1" applyAlignment="1"/>
    <xf numFmtId="0" fontId="5" fillId="0" borderId="0" xfId="49" applyFont="1" applyFill="1" applyBorder="1" applyAlignment="1"/>
    <xf numFmtId="178" fontId="6" fillId="0" borderId="0" xfId="49" applyNumberFormat="1" applyFont="1" applyFill="1" applyBorder="1" applyAlignment="1"/>
    <xf numFmtId="177" fontId="5" fillId="0" borderId="0" xfId="49" applyNumberFormat="1" applyFont="1" applyFill="1" applyBorder="1" applyAlignment="1"/>
    <xf numFmtId="178" fontId="5" fillId="0" borderId="0" xfId="49" applyNumberFormat="1" applyFont="1" applyFill="1" applyBorder="1" applyAlignment="1"/>
    <xf numFmtId="0" fontId="7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178" fontId="9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/>
    <xf numFmtId="0" fontId="10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wrapText="1"/>
    </xf>
    <xf numFmtId="178" fontId="11" fillId="0" borderId="1" xfId="49" applyNumberFormat="1" applyFont="1" applyFill="1" applyBorder="1" applyAlignment="1">
      <alignment wrapText="1"/>
    </xf>
    <xf numFmtId="177" fontId="11" fillId="0" borderId="1" xfId="49" applyNumberFormat="1" applyFont="1" applyFill="1" applyBorder="1" applyAlignment="1">
      <alignment wrapText="1"/>
    </xf>
    <xf numFmtId="0" fontId="10" fillId="0" borderId="1" xfId="49" applyFont="1" applyFill="1" applyBorder="1" applyAlignment="1">
      <alignment horizontal="center"/>
    </xf>
    <xf numFmtId="0" fontId="8" fillId="0" borderId="1" xfId="49" applyFont="1" applyFill="1" applyBorder="1"/>
    <xf numFmtId="177" fontId="11" fillId="0" borderId="1" xfId="49" applyNumberFormat="1" applyFont="1" applyFill="1" applyBorder="1" applyAlignment="1" applyProtection="1">
      <alignment wrapText="1"/>
    </xf>
    <xf numFmtId="176" fontId="11" fillId="0" borderId="1" xfId="49" applyNumberFormat="1" applyFont="1" applyFill="1" applyBorder="1" applyAlignment="1" applyProtection="1">
      <alignment vertical="center" wrapText="1"/>
    </xf>
    <xf numFmtId="176" fontId="11" fillId="0" borderId="1" xfId="49" applyNumberFormat="1" applyFont="1" applyFill="1" applyBorder="1" applyAlignment="1" applyProtection="1">
      <alignment wrapText="1"/>
    </xf>
    <xf numFmtId="0" fontId="11" fillId="0" borderId="1" xfId="0" applyFont="1" applyFill="1" applyBorder="1" applyAlignment="1">
      <alignment wrapText="1"/>
    </xf>
    <xf numFmtId="0" fontId="8" fillId="0" borderId="4" xfId="49" applyFont="1" applyFill="1" applyBorder="1"/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>
      <alignment vertical="center"/>
    </xf>
    <xf numFmtId="0" fontId="8" fillId="0" borderId="1" xfId="49" applyFont="1" applyFill="1" applyBorder="1" applyAlignment="1">
      <alignment horizontal="left"/>
    </xf>
    <xf numFmtId="0" fontId="11" fillId="0" borderId="1" xfId="49" applyFont="1" applyFill="1" applyBorder="1" applyAlignment="1" applyProtection="1">
      <alignment wrapText="1"/>
    </xf>
    <xf numFmtId="0" fontId="11" fillId="0" borderId="1" xfId="49" applyNumberFormat="1" applyFont="1" applyFill="1" applyBorder="1" applyAlignment="1" applyProtection="1">
      <alignment wrapText="1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178" fontId="11" fillId="0" borderId="0" xfId="49" applyNumberFormat="1" applyFont="1" applyFill="1" applyBorder="1" applyAlignment="1">
      <alignment wrapText="1"/>
    </xf>
    <xf numFmtId="177" fontId="11" fillId="0" borderId="0" xfId="49" applyNumberFormat="1" applyFont="1" applyFill="1" applyBorder="1" applyAlignment="1">
      <alignment wrapText="1"/>
    </xf>
    <xf numFmtId="0" fontId="3" fillId="0" borderId="0" xfId="49" applyNumberFormat="1" applyFont="1" applyFill="1" applyBorder="1" applyAlignment="1">
      <alignment horizontal="center"/>
    </xf>
    <xf numFmtId="177" fontId="4" fillId="0" borderId="0" xfId="49" applyNumberFormat="1" applyFont="1" applyFill="1" applyBorder="1" applyAlignment="1"/>
    <xf numFmtId="0" fontId="5" fillId="0" borderId="0" xfId="49" applyNumberFormat="1" applyFont="1" applyFill="1" applyBorder="1" applyAlignment="1"/>
    <xf numFmtId="0" fontId="7" fillId="0" borderId="0" xfId="49" applyNumberFormat="1" applyFont="1" applyFill="1" applyBorder="1" applyAlignment="1">
      <alignment horizontal="center" vertical="center"/>
    </xf>
    <xf numFmtId="0" fontId="7" fillId="0" borderId="0" xfId="49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/>
    <xf numFmtId="178" fontId="9" fillId="0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0" fillId="0" borderId="1" xfId="49" applyFont="1" applyFill="1" applyBorder="1" applyAlignment="1">
      <alignment horizontal="center" vertical="center"/>
    </xf>
    <xf numFmtId="0" fontId="11" fillId="0" borderId="0" xfId="49" applyNumberFormat="1" applyFont="1" applyFill="1" applyBorder="1" applyAlignment="1">
      <alignment wrapText="1"/>
    </xf>
    <xf numFmtId="10" fontId="11" fillId="0" borderId="1" xfId="49" applyNumberFormat="1" applyFont="1" applyFill="1" applyBorder="1" applyAlignment="1">
      <alignment wrapText="1"/>
    </xf>
    <xf numFmtId="0" fontId="11" fillId="0" borderId="4" xfId="0" applyFont="1" applyFill="1" applyBorder="1">
      <alignment vertical="center"/>
    </xf>
    <xf numFmtId="0" fontId="11" fillId="0" borderId="1" xfId="49" applyNumberFormat="1" applyFont="1" applyFill="1" applyBorder="1" applyAlignment="1" applyProtection="1">
      <alignment horizontal="right" vertical="center"/>
    </xf>
    <xf numFmtId="176" fontId="11" fillId="0" borderId="1" xfId="0" applyNumberFormat="1" applyFont="1" applyFill="1" applyBorder="1" applyAlignment="1" applyProtection="1">
      <alignment horizontal="right" wrapText="1"/>
    </xf>
    <xf numFmtId="176" fontId="11" fillId="0" borderId="3" xfId="0" applyNumberFormat="1" applyFont="1" applyFill="1" applyBorder="1" applyAlignment="1" applyProtection="1">
      <alignment horizontal="right" wrapText="1"/>
    </xf>
    <xf numFmtId="0" fontId="8" fillId="0" borderId="1" xfId="49" applyFont="1" applyFill="1" applyBorder="1"/>
    <xf numFmtId="0" fontId="11" fillId="0" borderId="1" xfId="49" applyFont="1" applyFill="1" applyBorder="1" applyAlignment="1" applyProtection="1">
      <alignment horizontal="right" vertical="center"/>
    </xf>
    <xf numFmtId="0" fontId="11" fillId="0" borderId="1" xfId="49" applyFont="1" applyFill="1" applyBorder="1" applyAlignment="1" applyProtection="1">
      <alignment horizontal="right" wrapText="1"/>
    </xf>
    <xf numFmtId="0" fontId="11" fillId="0" borderId="1" xfId="49" applyNumberFormat="1" applyFont="1" applyFill="1" applyBorder="1" applyAlignment="1">
      <alignment wrapText="1"/>
    </xf>
    <xf numFmtId="0" fontId="11" fillId="0" borderId="1" xfId="49" applyFont="1" applyFill="1" applyBorder="1" applyAlignment="1">
      <alignment horizontal="right" wrapText="1"/>
    </xf>
    <xf numFmtId="0" fontId="11" fillId="0" borderId="1" xfId="49" applyNumberFormat="1" applyFont="1" applyFill="1" applyBorder="1" applyAlignment="1">
      <alignment horizontal="right" wrapText="1"/>
    </xf>
    <xf numFmtId="176" fontId="11" fillId="0" borderId="1" xfId="8" applyNumberFormat="1" applyFont="1" applyFill="1" applyBorder="1" applyAlignment="1">
      <alignment wrapText="1"/>
    </xf>
    <xf numFmtId="0" fontId="11" fillId="0" borderId="3" xfId="49" applyNumberFormat="1" applyFont="1" applyFill="1" applyBorder="1" applyAlignment="1">
      <alignment wrapText="1"/>
    </xf>
    <xf numFmtId="178" fontId="11" fillId="0" borderId="3" xfId="49" applyNumberFormat="1" applyFont="1" applyFill="1" applyBorder="1" applyAlignment="1">
      <alignment wrapText="1"/>
    </xf>
    <xf numFmtId="178" fontId="1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10" fontId="2" fillId="0" borderId="0" xfId="11" applyNumberFormat="1" applyFont="1" applyFill="1">
      <alignment vertical="center"/>
    </xf>
    <xf numFmtId="176" fontId="11" fillId="0" borderId="0" xfId="49" applyNumberFormat="1" applyFont="1" applyFill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1"/>
  <sheetViews>
    <sheetView tabSelected="1" workbookViewId="0">
      <selection activeCell="T20" sqref="T20"/>
    </sheetView>
  </sheetViews>
  <sheetFormatPr defaultColWidth="9" defaultRowHeight="14.25"/>
  <cols>
    <col min="1" max="1" width="28" style="2" customWidth="1"/>
    <col min="2" max="2" width="7.5" style="2" customWidth="1"/>
    <col min="3" max="3" width="7.83333333333333" style="2" customWidth="1"/>
    <col min="4" max="4" width="7.33333333333333" style="3" customWidth="1"/>
    <col min="5" max="5" width="9" style="4"/>
    <col min="6" max="6" width="8.33333333333333" style="5" customWidth="1"/>
    <col min="7" max="7" width="8.58333333333333" style="4" customWidth="1"/>
    <col min="8" max="8" width="8.25" style="4" customWidth="1"/>
    <col min="9" max="9" width="25.5" style="2" customWidth="1"/>
    <col min="10" max="10" width="7.75" style="2" customWidth="1"/>
    <col min="11" max="11" width="10.375" style="2" customWidth="1"/>
    <col min="12" max="12" width="8.5" style="2" customWidth="1"/>
    <col min="13" max="13" width="8.25" style="4" customWidth="1"/>
    <col min="14" max="14" width="7.58333333333333" style="5" customWidth="1"/>
    <col min="15" max="15" width="8.25" style="4" customWidth="1"/>
    <col min="16" max="16" width="16.75" style="6" customWidth="1"/>
    <col min="17" max="17" width="10.3333333333333" style="6" customWidth="1"/>
    <col min="18" max="18" width="10.0833333333333" style="6" customWidth="1"/>
    <col min="19" max="19" width="3.25" style="2" customWidth="1"/>
    <col min="20" max="20" width="12.75" style="2" customWidth="1"/>
    <col min="21" max="21" width="11.25" style="2" customWidth="1"/>
    <col min="22" max="16384" width="9" style="2"/>
  </cols>
  <sheetData>
    <row r="1" ht="27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48"/>
      <c r="Q1" s="48"/>
      <c r="R1" s="48"/>
    </row>
    <row r="2" ht="18.75" spans="1:18">
      <c r="A2" s="8" t="s">
        <v>1</v>
      </c>
      <c r="B2" s="9"/>
      <c r="C2" s="9"/>
      <c r="D2" s="9"/>
      <c r="E2" s="10"/>
      <c r="F2" s="11"/>
      <c r="G2" s="12"/>
      <c r="H2" s="12"/>
      <c r="I2" s="8"/>
      <c r="J2" s="8"/>
      <c r="K2" s="9"/>
      <c r="L2" s="9"/>
      <c r="M2" s="12"/>
      <c r="N2" s="49" t="s">
        <v>2</v>
      </c>
      <c r="O2" s="12"/>
      <c r="P2" s="50"/>
      <c r="Q2" s="50"/>
      <c r="R2" s="50"/>
    </row>
    <row r="3" ht="24" customHeight="1" spans="1:18">
      <c r="A3" s="13" t="s">
        <v>3</v>
      </c>
      <c r="B3" s="13" t="s">
        <v>4</v>
      </c>
      <c r="C3" s="13" t="s">
        <v>5</v>
      </c>
      <c r="D3" s="14" t="s">
        <v>6</v>
      </c>
      <c r="E3" s="14"/>
      <c r="F3" s="14" t="s">
        <v>7</v>
      </c>
      <c r="G3" s="14"/>
      <c r="H3" s="15" t="s">
        <v>8</v>
      </c>
      <c r="I3" s="13" t="s">
        <v>3</v>
      </c>
      <c r="J3" s="13" t="s">
        <v>4</v>
      </c>
      <c r="K3" s="13" t="s">
        <v>5</v>
      </c>
      <c r="L3" s="14" t="s">
        <v>6</v>
      </c>
      <c r="M3" s="14"/>
      <c r="N3" s="14" t="s">
        <v>7</v>
      </c>
      <c r="O3" s="14"/>
      <c r="P3" s="51"/>
      <c r="Q3" s="51"/>
      <c r="R3" s="51"/>
    </row>
    <row r="4" ht="33.75" customHeight="1" spans="1:18">
      <c r="A4" s="13"/>
      <c r="B4" s="13"/>
      <c r="C4" s="13"/>
      <c r="D4" s="16" t="s">
        <v>9</v>
      </c>
      <c r="E4" s="17" t="s">
        <v>10</v>
      </c>
      <c r="F4" s="18" t="s">
        <v>11</v>
      </c>
      <c r="G4" s="17" t="s">
        <v>12</v>
      </c>
      <c r="H4" s="19"/>
      <c r="I4" s="13"/>
      <c r="J4" s="13"/>
      <c r="K4" s="13"/>
      <c r="L4" s="13" t="s">
        <v>9</v>
      </c>
      <c r="M4" s="17" t="s">
        <v>10</v>
      </c>
      <c r="N4" s="18" t="s">
        <v>11</v>
      </c>
      <c r="O4" s="17" t="s">
        <v>12</v>
      </c>
      <c r="P4" s="52"/>
      <c r="Q4" s="52"/>
      <c r="R4" s="52"/>
    </row>
    <row r="5" s="1" customFormat="1" ht="17.15" customHeight="1" spans="1:20">
      <c r="A5" s="20" t="s">
        <v>13</v>
      </c>
      <c r="B5" s="21"/>
      <c r="C5" s="21"/>
      <c r="D5" s="21"/>
      <c r="E5" s="22" t="str">
        <f>IF(B5=0,"",ROUND(D5/B5,3))</f>
        <v/>
      </c>
      <c r="F5" s="21">
        <f t="shared" ref="F5:F25" si="0">D5-C5</f>
        <v>0</v>
      </c>
      <c r="G5" s="22" t="str">
        <f t="shared" ref="G5:G25" si="1">IF(C5=0,"",ROUND(F5/C5,3))</f>
        <v/>
      </c>
      <c r="H5" s="23"/>
      <c r="I5" s="53"/>
      <c r="J5" s="53"/>
      <c r="K5" s="53"/>
      <c r="L5" s="54" t="str">
        <f>IF(I5=0,"",ROUND(K5/I5,3))</f>
        <v/>
      </c>
      <c r="M5" s="53">
        <f>K5-J5</f>
        <v>0</v>
      </c>
      <c r="N5" s="54" t="str">
        <f>IF(J5=0,"",ROUND(M5/J5,3))</f>
        <v/>
      </c>
      <c r="O5" s="23"/>
      <c r="P5" s="55"/>
      <c r="Q5" s="55"/>
      <c r="T5" s="55"/>
    </row>
    <row r="6" ht="15" customHeight="1" spans="1:21">
      <c r="A6" s="24" t="s">
        <v>14</v>
      </c>
      <c r="B6" s="25">
        <f>SUM(B7+B38+B39)</f>
        <v>68286</v>
      </c>
      <c r="C6" s="25">
        <f>SUM(C7+C38+C39)</f>
        <v>66277</v>
      </c>
      <c r="D6" s="25">
        <f>SUM(D7+D38+D39)</f>
        <v>60240</v>
      </c>
      <c r="E6" s="26">
        <f t="shared" ref="E6:E27" si="2">IF(B6=0,"",D6/B6)</f>
        <v>0.882172041121167</v>
      </c>
      <c r="F6" s="21">
        <f>SUM(F7+F38)</f>
        <v>-6112</v>
      </c>
      <c r="G6" s="22">
        <f t="shared" si="1"/>
        <v>-0.092</v>
      </c>
      <c r="H6" s="27">
        <f>SUM(H7+H38)</f>
        <v>86432</v>
      </c>
      <c r="I6" s="56" t="s">
        <v>15</v>
      </c>
      <c r="J6" s="25">
        <f t="shared" ref="J6:L6" si="3">SUM(J7+J38+J39)</f>
        <v>690934</v>
      </c>
      <c r="K6" s="25">
        <f t="shared" si="3"/>
        <v>627752</v>
      </c>
      <c r="L6" s="25">
        <f t="shared" si="3"/>
        <v>626276</v>
      </c>
      <c r="M6" s="26">
        <f t="shared" ref="M6:M32" si="4">IF(J6=0,"",L6/J6)</f>
        <v>0.90641942645752</v>
      </c>
      <c r="N6" s="27">
        <f>N7+N38</f>
        <v>-1480</v>
      </c>
      <c r="O6" s="26">
        <f t="shared" ref="O6:O39" si="5">IF(K6=0,"",N6/K6)</f>
        <v>-0.00235761893231722</v>
      </c>
      <c r="P6" s="57"/>
      <c r="Q6" s="57"/>
      <c r="R6" s="57"/>
      <c r="U6" s="57"/>
    </row>
    <row r="7" ht="15" customHeight="1" spans="1:21">
      <c r="A7" s="28" t="s">
        <v>16</v>
      </c>
      <c r="B7" s="25">
        <f t="shared" ref="B7:F7" si="6">B8+B30</f>
        <v>53900</v>
      </c>
      <c r="C7" s="25">
        <f t="shared" si="6"/>
        <v>49847</v>
      </c>
      <c r="D7" s="25">
        <f t="shared" si="6"/>
        <v>50645</v>
      </c>
      <c r="E7" s="26">
        <f t="shared" si="2"/>
        <v>0.93961038961039</v>
      </c>
      <c r="F7" s="21">
        <f t="shared" si="6"/>
        <v>798</v>
      </c>
      <c r="G7" s="22">
        <f t="shared" si="1"/>
        <v>0.016</v>
      </c>
      <c r="H7" s="27">
        <f>H8+H30</f>
        <v>76912</v>
      </c>
      <c r="I7" s="28" t="s">
        <v>17</v>
      </c>
      <c r="J7" s="25">
        <f>SUM(J8:J32)+58000</f>
        <v>588572</v>
      </c>
      <c r="K7" s="25">
        <f t="shared" ref="J7:L7" si="7">SUM(K8:K32)</f>
        <v>587791</v>
      </c>
      <c r="L7" s="25">
        <f t="shared" si="7"/>
        <v>537929</v>
      </c>
      <c r="M7" s="26">
        <f t="shared" si="4"/>
        <v>0.913956151498882</v>
      </c>
      <c r="N7" s="27">
        <f>SUM(N8:N32)</f>
        <v>-49862</v>
      </c>
      <c r="O7" s="58">
        <f t="shared" si="5"/>
        <v>-0.084829471699975</v>
      </c>
      <c r="P7" s="57"/>
      <c r="Q7" s="57"/>
      <c r="R7" s="57"/>
      <c r="T7" s="44"/>
      <c r="U7" s="57"/>
    </row>
    <row r="8" ht="15" customHeight="1" spans="1:21">
      <c r="A8" s="28" t="s">
        <v>18</v>
      </c>
      <c r="B8" s="25">
        <f>SUM(B9:B27)</f>
        <v>35900</v>
      </c>
      <c r="C8" s="25">
        <f>SUM(C9:C27)</f>
        <v>26348</v>
      </c>
      <c r="D8" s="25">
        <f>SUM(D9:D27)</f>
        <v>32382</v>
      </c>
      <c r="E8" s="26">
        <f t="shared" si="2"/>
        <v>0.902005571030641</v>
      </c>
      <c r="F8" s="25">
        <f>SUM(F9:F24)</f>
        <v>6034</v>
      </c>
      <c r="G8" s="22">
        <f t="shared" si="1"/>
        <v>0.229</v>
      </c>
      <c r="H8" s="25">
        <f>SUM(H9:H24)</f>
        <v>58649</v>
      </c>
      <c r="I8" s="29" t="s">
        <v>19</v>
      </c>
      <c r="J8" s="59">
        <v>70414</v>
      </c>
      <c r="K8" s="60">
        <v>72933</v>
      </c>
      <c r="L8" s="60">
        <v>73373</v>
      </c>
      <c r="M8" s="26">
        <f t="shared" si="4"/>
        <v>1.04202289317465</v>
      </c>
      <c r="N8" s="27">
        <f t="shared" ref="N8:N39" si="8">L8-K8</f>
        <v>440</v>
      </c>
      <c r="O8" s="26">
        <f t="shared" si="5"/>
        <v>0.00603293433699423</v>
      </c>
      <c r="P8" s="57"/>
      <c r="Q8" s="57"/>
      <c r="R8" s="57"/>
      <c r="U8" s="57"/>
    </row>
    <row r="9" ht="15" customHeight="1" spans="1:21">
      <c r="A9" s="29" t="s">
        <v>20</v>
      </c>
      <c r="B9" s="30">
        <v>19580</v>
      </c>
      <c r="C9" s="31">
        <v>14143</v>
      </c>
      <c r="D9" s="31">
        <v>14342</v>
      </c>
      <c r="E9" s="26">
        <f t="shared" si="2"/>
        <v>0.732482124616956</v>
      </c>
      <c r="F9" s="21">
        <f t="shared" si="0"/>
        <v>199</v>
      </c>
      <c r="G9" s="22">
        <f t="shared" si="1"/>
        <v>0.014</v>
      </c>
      <c r="H9" s="27">
        <f>D9/0.5</f>
        <v>28684</v>
      </c>
      <c r="I9" s="29" t="s">
        <v>21</v>
      </c>
      <c r="J9" s="61">
        <v>0</v>
      </c>
      <c r="K9" s="60">
        <v>0</v>
      </c>
      <c r="L9" s="60">
        <v>0</v>
      </c>
      <c r="M9" s="26" t="str">
        <f t="shared" si="4"/>
        <v/>
      </c>
      <c r="N9" s="27">
        <f t="shared" si="8"/>
        <v>0</v>
      </c>
      <c r="O9" s="26" t="str">
        <f t="shared" si="5"/>
        <v/>
      </c>
      <c r="P9" s="57"/>
      <c r="Q9" s="57"/>
      <c r="R9" s="77"/>
      <c r="T9" s="44"/>
      <c r="U9" s="57"/>
    </row>
    <row r="10" ht="15" customHeight="1" spans="1:18">
      <c r="A10" s="29" t="s">
        <v>22</v>
      </c>
      <c r="B10" s="32"/>
      <c r="C10" s="25"/>
      <c r="D10" s="3"/>
      <c r="E10" s="26" t="str">
        <f t="shared" si="2"/>
        <v/>
      </c>
      <c r="F10" s="21">
        <f t="shared" si="0"/>
        <v>0</v>
      </c>
      <c r="G10" s="22" t="str">
        <f t="shared" si="1"/>
        <v/>
      </c>
      <c r="H10" s="27"/>
      <c r="I10" s="29" t="s">
        <v>23</v>
      </c>
      <c r="J10" s="62">
        <v>199</v>
      </c>
      <c r="K10" s="60">
        <v>185</v>
      </c>
      <c r="L10" s="60">
        <v>80</v>
      </c>
      <c r="M10" s="26">
        <f t="shared" si="4"/>
        <v>0.402010050251256</v>
      </c>
      <c r="N10" s="27">
        <f t="shared" si="8"/>
        <v>-105</v>
      </c>
      <c r="O10" s="26">
        <f t="shared" si="5"/>
        <v>-0.567567567567568</v>
      </c>
      <c r="P10" s="57"/>
      <c r="Q10" s="57"/>
      <c r="R10" s="57"/>
    </row>
    <row r="11" ht="15" customHeight="1" spans="1:18">
      <c r="A11" s="29" t="s">
        <v>24</v>
      </c>
      <c r="B11" s="32"/>
      <c r="C11" s="31"/>
      <c r="D11" s="31"/>
      <c r="E11" s="26" t="str">
        <f t="shared" si="2"/>
        <v/>
      </c>
      <c r="F11" s="21">
        <f t="shared" si="0"/>
        <v>0</v>
      </c>
      <c r="G11" s="22" t="str">
        <f t="shared" si="1"/>
        <v/>
      </c>
      <c r="H11" s="27">
        <f>D11</f>
        <v>0</v>
      </c>
      <c r="I11" s="29" t="s">
        <v>25</v>
      </c>
      <c r="J11" s="61">
        <v>57658</v>
      </c>
      <c r="K11" s="60">
        <v>76221</v>
      </c>
      <c r="L11" s="60">
        <v>32676</v>
      </c>
      <c r="M11" s="26">
        <f t="shared" si="4"/>
        <v>0.566721010094003</v>
      </c>
      <c r="N11" s="27">
        <f t="shared" si="8"/>
        <v>-43545</v>
      </c>
      <c r="O11" s="26">
        <f t="shared" si="5"/>
        <v>-0.571299248238674</v>
      </c>
      <c r="P11" s="57"/>
      <c r="Q11" s="57"/>
      <c r="R11" s="57"/>
    </row>
    <row r="12" ht="15" customHeight="1" spans="1:18">
      <c r="A12" s="29" t="s">
        <v>26</v>
      </c>
      <c r="B12" s="30">
        <v>5000</v>
      </c>
      <c r="C12" s="25">
        <v>3457</v>
      </c>
      <c r="D12" s="25">
        <v>5902</v>
      </c>
      <c r="E12" s="26">
        <f t="shared" si="2"/>
        <v>1.1804</v>
      </c>
      <c r="F12" s="21">
        <f t="shared" si="0"/>
        <v>2445</v>
      </c>
      <c r="G12" s="22">
        <f t="shared" si="1"/>
        <v>0.707</v>
      </c>
      <c r="H12" s="27">
        <f>D12/0.4</f>
        <v>14755</v>
      </c>
      <c r="I12" s="63" t="s">
        <v>27</v>
      </c>
      <c r="J12" s="61">
        <v>128833</v>
      </c>
      <c r="K12" s="60">
        <v>143119</v>
      </c>
      <c r="L12" s="60">
        <v>146472</v>
      </c>
      <c r="M12" s="26">
        <f t="shared" si="4"/>
        <v>1.13691367894872</v>
      </c>
      <c r="N12" s="27">
        <f t="shared" si="8"/>
        <v>3353</v>
      </c>
      <c r="O12" s="26">
        <f t="shared" si="5"/>
        <v>0.0234280563726689</v>
      </c>
      <c r="P12" s="57"/>
      <c r="Q12" s="57"/>
      <c r="R12" s="57"/>
    </row>
    <row r="13" ht="15" customHeight="1" spans="1:21">
      <c r="A13" s="29" t="s">
        <v>28</v>
      </c>
      <c r="B13" s="30"/>
      <c r="C13" s="25"/>
      <c r="D13" s="25"/>
      <c r="E13" s="26" t="str">
        <f t="shared" si="2"/>
        <v/>
      </c>
      <c r="F13" s="21">
        <f t="shared" si="0"/>
        <v>0</v>
      </c>
      <c r="G13" s="22" t="str">
        <f t="shared" si="1"/>
        <v/>
      </c>
      <c r="H13" s="27"/>
      <c r="I13" s="63" t="s">
        <v>29</v>
      </c>
      <c r="J13" s="61">
        <v>214</v>
      </c>
      <c r="K13" s="64">
        <v>198</v>
      </c>
      <c r="L13" s="64">
        <v>203</v>
      </c>
      <c r="M13" s="26">
        <f t="shared" si="4"/>
        <v>0.948598130841122</v>
      </c>
      <c r="N13" s="27">
        <f t="shared" si="8"/>
        <v>5</v>
      </c>
      <c r="O13" s="26">
        <f t="shared" si="5"/>
        <v>0.0252525252525253</v>
      </c>
      <c r="P13" s="57"/>
      <c r="Q13" s="57"/>
      <c r="R13" s="57"/>
      <c r="S13" s="57"/>
      <c r="T13" s="57"/>
      <c r="U13" s="57"/>
    </row>
    <row r="14" ht="15" customHeight="1" spans="1:18">
      <c r="A14" s="29" t="s">
        <v>30</v>
      </c>
      <c r="B14" s="30">
        <v>750</v>
      </c>
      <c r="C14" s="31">
        <v>513</v>
      </c>
      <c r="D14" s="25">
        <v>2048</v>
      </c>
      <c r="E14" s="26">
        <f t="shared" si="2"/>
        <v>2.73066666666667</v>
      </c>
      <c r="F14" s="21">
        <f t="shared" si="0"/>
        <v>1535</v>
      </c>
      <c r="G14" s="22">
        <f t="shared" si="1"/>
        <v>2.992</v>
      </c>
      <c r="H14" s="27">
        <f>D14/0.4</f>
        <v>5120</v>
      </c>
      <c r="I14" s="63" t="s">
        <v>31</v>
      </c>
      <c r="J14" s="61">
        <v>3917</v>
      </c>
      <c r="K14" s="64">
        <v>4316</v>
      </c>
      <c r="L14" s="64">
        <v>3578</v>
      </c>
      <c r="M14" s="26">
        <f t="shared" si="4"/>
        <v>0.913454174112841</v>
      </c>
      <c r="N14" s="27">
        <f t="shared" si="8"/>
        <v>-738</v>
      </c>
      <c r="O14" s="26">
        <f t="shared" si="5"/>
        <v>-0.170991658943466</v>
      </c>
      <c r="P14" s="57"/>
      <c r="Q14" s="57"/>
      <c r="R14" s="57"/>
    </row>
    <row r="15" ht="15" customHeight="1" spans="1:18">
      <c r="A15" s="29" t="s">
        <v>32</v>
      </c>
      <c r="B15" s="30">
        <v>5350</v>
      </c>
      <c r="C15" s="31">
        <v>3953</v>
      </c>
      <c r="D15" s="31">
        <v>5523</v>
      </c>
      <c r="E15" s="26">
        <f t="shared" si="2"/>
        <v>1.03233644859813</v>
      </c>
      <c r="F15" s="21">
        <f t="shared" si="0"/>
        <v>1570</v>
      </c>
      <c r="G15" s="22">
        <f t="shared" si="1"/>
        <v>0.397</v>
      </c>
      <c r="H15" s="27">
        <f t="shared" ref="H15:H25" si="9">D15</f>
        <v>5523</v>
      </c>
      <c r="I15" s="63" t="s">
        <v>33</v>
      </c>
      <c r="J15" s="61">
        <v>56874</v>
      </c>
      <c r="K15" s="64">
        <v>57071</v>
      </c>
      <c r="L15" s="64">
        <v>62184</v>
      </c>
      <c r="M15" s="26">
        <f t="shared" si="4"/>
        <v>1.09336427893238</v>
      </c>
      <c r="N15" s="27">
        <f t="shared" si="8"/>
        <v>5113</v>
      </c>
      <c r="O15" s="26">
        <f t="shared" si="5"/>
        <v>0.0895901596257294</v>
      </c>
      <c r="P15" s="57"/>
      <c r="Q15" s="57"/>
      <c r="R15" s="57"/>
    </row>
    <row r="16" ht="15" customHeight="1" spans="1:18">
      <c r="A16" s="29" t="s">
        <v>34</v>
      </c>
      <c r="B16" s="30"/>
      <c r="C16" s="32"/>
      <c r="D16" s="3"/>
      <c r="E16" s="26" t="str">
        <f t="shared" si="2"/>
        <v/>
      </c>
      <c r="F16" s="21">
        <f t="shared" si="0"/>
        <v>0</v>
      </c>
      <c r="G16" s="22" t="str">
        <f t="shared" si="1"/>
        <v/>
      </c>
      <c r="H16" s="27"/>
      <c r="I16" s="63" t="s">
        <v>35</v>
      </c>
      <c r="J16" s="62">
        <v>33731</v>
      </c>
      <c r="K16" s="64">
        <v>61686</v>
      </c>
      <c r="L16" s="64">
        <v>35692</v>
      </c>
      <c r="M16" s="26">
        <f t="shared" si="4"/>
        <v>1.05813643236192</v>
      </c>
      <c r="N16" s="27">
        <f t="shared" si="8"/>
        <v>-25994</v>
      </c>
      <c r="O16" s="26">
        <f t="shared" si="5"/>
        <v>-0.421392212171319</v>
      </c>
      <c r="P16" s="57"/>
      <c r="Q16" s="57"/>
      <c r="R16" s="57"/>
    </row>
    <row r="17" customHeight="1" spans="1:18">
      <c r="A17" s="29" t="s">
        <v>36</v>
      </c>
      <c r="B17" s="32">
        <v>1300</v>
      </c>
      <c r="C17" s="32">
        <v>906</v>
      </c>
      <c r="D17" s="32">
        <v>1239</v>
      </c>
      <c r="E17" s="26">
        <f t="shared" si="2"/>
        <v>0.953076923076923</v>
      </c>
      <c r="F17" s="21">
        <f t="shared" si="0"/>
        <v>333</v>
      </c>
      <c r="G17" s="22">
        <f t="shared" si="1"/>
        <v>0.368</v>
      </c>
      <c r="H17" s="27">
        <f t="shared" si="9"/>
        <v>1239</v>
      </c>
      <c r="I17" s="63" t="s">
        <v>37</v>
      </c>
      <c r="J17" s="61">
        <v>7350</v>
      </c>
      <c r="K17" s="64">
        <v>6152</v>
      </c>
      <c r="L17" s="64">
        <v>5152</v>
      </c>
      <c r="M17" s="26">
        <f t="shared" si="4"/>
        <v>0.700952380952381</v>
      </c>
      <c r="N17" s="27">
        <f t="shared" si="8"/>
        <v>-1000</v>
      </c>
      <c r="O17" s="26">
        <f t="shared" si="5"/>
        <v>-0.162548764629389</v>
      </c>
      <c r="P17" s="57"/>
      <c r="Q17" s="57"/>
      <c r="R17" s="57"/>
    </row>
    <row r="18" ht="15" customHeight="1" spans="1:18">
      <c r="A18" s="29" t="s">
        <v>38</v>
      </c>
      <c r="B18" s="32">
        <v>500</v>
      </c>
      <c r="C18" s="31">
        <v>431</v>
      </c>
      <c r="D18" s="31">
        <v>424</v>
      </c>
      <c r="E18" s="26">
        <f t="shared" si="2"/>
        <v>0.848</v>
      </c>
      <c r="F18" s="21">
        <f t="shared" si="0"/>
        <v>-7</v>
      </c>
      <c r="G18" s="22">
        <f t="shared" si="1"/>
        <v>-0.016</v>
      </c>
      <c r="H18" s="27">
        <f t="shared" si="9"/>
        <v>424</v>
      </c>
      <c r="I18" s="63" t="s">
        <v>39</v>
      </c>
      <c r="J18" s="61">
        <v>6480</v>
      </c>
      <c r="K18" s="64">
        <v>6644</v>
      </c>
      <c r="L18" s="64">
        <v>13238</v>
      </c>
      <c r="M18" s="26">
        <f t="shared" si="4"/>
        <v>2.0429012345679</v>
      </c>
      <c r="N18" s="27">
        <f t="shared" si="8"/>
        <v>6594</v>
      </c>
      <c r="O18" s="26">
        <f t="shared" si="5"/>
        <v>0.992474413004214</v>
      </c>
      <c r="P18" s="57"/>
      <c r="Q18" s="57"/>
      <c r="R18" s="57"/>
    </row>
    <row r="19" ht="15" customHeight="1" spans="1:18">
      <c r="A19" s="29" t="s">
        <v>40</v>
      </c>
      <c r="B19" s="32">
        <v>550</v>
      </c>
      <c r="C19" s="31">
        <v>460</v>
      </c>
      <c r="D19" s="31">
        <v>516</v>
      </c>
      <c r="E19" s="26">
        <f t="shared" si="2"/>
        <v>0.938181818181818</v>
      </c>
      <c r="F19" s="21">
        <f t="shared" si="0"/>
        <v>56</v>
      </c>
      <c r="G19" s="22">
        <f t="shared" si="1"/>
        <v>0.122</v>
      </c>
      <c r="H19" s="27">
        <f t="shared" si="9"/>
        <v>516</v>
      </c>
      <c r="I19" s="63" t="s">
        <v>41</v>
      </c>
      <c r="J19" s="61">
        <v>103042</v>
      </c>
      <c r="K19" s="64">
        <v>118892</v>
      </c>
      <c r="L19" s="64">
        <v>112023</v>
      </c>
      <c r="M19" s="26">
        <f t="shared" si="4"/>
        <v>1.08715863434328</v>
      </c>
      <c r="N19" s="27">
        <f t="shared" si="8"/>
        <v>-6869</v>
      </c>
      <c r="O19" s="26">
        <f t="shared" si="5"/>
        <v>-0.0577751236416243</v>
      </c>
      <c r="P19" s="57"/>
      <c r="Q19" s="57"/>
      <c r="R19" s="57"/>
    </row>
    <row r="20" ht="15" customHeight="1" spans="1:18">
      <c r="A20" s="29" t="s">
        <v>42</v>
      </c>
      <c r="B20" s="32">
        <v>320</v>
      </c>
      <c r="C20" s="31">
        <v>223</v>
      </c>
      <c r="D20" s="31">
        <v>255</v>
      </c>
      <c r="E20" s="26">
        <f t="shared" si="2"/>
        <v>0.796875</v>
      </c>
      <c r="F20" s="21">
        <f t="shared" si="0"/>
        <v>32</v>
      </c>
      <c r="G20" s="22">
        <f t="shared" si="1"/>
        <v>0.143</v>
      </c>
      <c r="H20" s="27">
        <f t="shared" si="9"/>
        <v>255</v>
      </c>
      <c r="I20" s="63" t="s">
        <v>43</v>
      </c>
      <c r="J20" s="61">
        <v>6436</v>
      </c>
      <c r="K20" s="64">
        <v>6975</v>
      </c>
      <c r="L20" s="64">
        <v>4768</v>
      </c>
      <c r="M20" s="26">
        <f t="shared" si="4"/>
        <v>0.7408328154133</v>
      </c>
      <c r="N20" s="27">
        <f t="shared" si="8"/>
        <v>-2207</v>
      </c>
      <c r="O20" s="26">
        <f t="shared" si="5"/>
        <v>-0.316415770609319</v>
      </c>
      <c r="P20" s="57"/>
      <c r="Q20" s="57"/>
      <c r="R20" s="57"/>
    </row>
    <row r="21" ht="15" customHeight="1" spans="1:18">
      <c r="A21" s="29" t="s">
        <v>44</v>
      </c>
      <c r="B21" s="32">
        <v>300</v>
      </c>
      <c r="C21" s="32">
        <v>306</v>
      </c>
      <c r="D21" s="32">
        <v>677</v>
      </c>
      <c r="E21" s="26">
        <f t="shared" si="2"/>
        <v>2.25666666666667</v>
      </c>
      <c r="F21" s="21">
        <f t="shared" si="0"/>
        <v>371</v>
      </c>
      <c r="G21" s="22">
        <f t="shared" si="1"/>
        <v>1.212</v>
      </c>
      <c r="H21" s="27">
        <f t="shared" si="9"/>
        <v>677</v>
      </c>
      <c r="I21" s="29" t="s">
        <v>45</v>
      </c>
      <c r="J21" s="61">
        <v>285</v>
      </c>
      <c r="K21" s="64">
        <v>286</v>
      </c>
      <c r="L21" s="64">
        <v>1291</v>
      </c>
      <c r="M21" s="26">
        <f t="shared" si="4"/>
        <v>4.52982456140351</v>
      </c>
      <c r="N21" s="27">
        <f t="shared" si="8"/>
        <v>1005</v>
      </c>
      <c r="O21" s="26">
        <f t="shared" si="5"/>
        <v>3.51398601398601</v>
      </c>
      <c r="P21" s="57"/>
      <c r="Q21" s="57"/>
      <c r="R21" s="57"/>
    </row>
    <row r="22" ht="15" customHeight="1" spans="1:18">
      <c r="A22" s="29" t="s">
        <v>46</v>
      </c>
      <c r="B22" s="32">
        <v>750</v>
      </c>
      <c r="C22" s="31">
        <v>719</v>
      </c>
      <c r="D22" s="31">
        <v>656</v>
      </c>
      <c r="E22" s="26">
        <f t="shared" si="2"/>
        <v>0.874666666666667</v>
      </c>
      <c r="F22" s="21">
        <f t="shared" si="0"/>
        <v>-63</v>
      </c>
      <c r="G22" s="22">
        <f t="shared" si="1"/>
        <v>-0.088</v>
      </c>
      <c r="H22" s="27">
        <f t="shared" si="9"/>
        <v>656</v>
      </c>
      <c r="I22" s="29" t="s">
        <v>47</v>
      </c>
      <c r="J22" s="61">
        <v>1060</v>
      </c>
      <c r="K22" s="64">
        <v>992</v>
      </c>
      <c r="L22" s="64">
        <v>1855</v>
      </c>
      <c r="M22" s="26">
        <f t="shared" si="4"/>
        <v>1.75</v>
      </c>
      <c r="N22" s="27">
        <f t="shared" si="8"/>
        <v>863</v>
      </c>
      <c r="O22" s="26">
        <f t="shared" si="5"/>
        <v>0.869959677419355</v>
      </c>
      <c r="P22" s="57"/>
      <c r="Q22" s="57"/>
      <c r="R22" s="57"/>
    </row>
    <row r="23" ht="15" customHeight="1" spans="1:18">
      <c r="A23" s="29" t="s">
        <v>48</v>
      </c>
      <c r="B23" s="32">
        <v>600</v>
      </c>
      <c r="C23" s="31">
        <v>443</v>
      </c>
      <c r="D23" s="31">
        <v>80</v>
      </c>
      <c r="E23" s="26">
        <f t="shared" si="2"/>
        <v>0.133333333333333</v>
      </c>
      <c r="F23" s="21">
        <f t="shared" si="0"/>
        <v>-363</v>
      </c>
      <c r="G23" s="22">
        <f t="shared" si="1"/>
        <v>-0.819</v>
      </c>
      <c r="H23" s="27">
        <f t="shared" si="9"/>
        <v>80</v>
      </c>
      <c r="I23" s="29" t="s">
        <v>49</v>
      </c>
      <c r="J23" s="61">
        <v>75</v>
      </c>
      <c r="K23" s="65">
        <v>48</v>
      </c>
      <c r="L23" s="65">
        <v>22</v>
      </c>
      <c r="M23" s="26">
        <f t="shared" si="4"/>
        <v>0.293333333333333</v>
      </c>
      <c r="N23" s="27">
        <f t="shared" si="8"/>
        <v>-26</v>
      </c>
      <c r="O23" s="26">
        <f t="shared" si="5"/>
        <v>-0.541666666666667</v>
      </c>
      <c r="P23" s="57"/>
      <c r="Q23" s="57"/>
      <c r="R23" s="57"/>
    </row>
    <row r="24" ht="15" customHeight="1" spans="1:18">
      <c r="A24" s="29" t="s">
        <v>50</v>
      </c>
      <c r="B24" s="32">
        <v>900</v>
      </c>
      <c r="C24" s="32">
        <v>794</v>
      </c>
      <c r="D24" s="32">
        <v>720</v>
      </c>
      <c r="E24" s="26">
        <f t="shared" si="2"/>
        <v>0.8</v>
      </c>
      <c r="F24" s="21">
        <f t="shared" si="0"/>
        <v>-74</v>
      </c>
      <c r="G24" s="22">
        <f t="shared" si="1"/>
        <v>-0.093</v>
      </c>
      <c r="H24" s="27">
        <f t="shared" si="9"/>
        <v>720</v>
      </c>
      <c r="I24" s="29" t="s">
        <v>51</v>
      </c>
      <c r="J24" s="61">
        <v>0</v>
      </c>
      <c r="K24" s="65">
        <v>0</v>
      </c>
      <c r="L24" s="65"/>
      <c r="M24" s="26" t="str">
        <f t="shared" si="4"/>
        <v/>
      </c>
      <c r="N24" s="27">
        <f t="shared" si="8"/>
        <v>0</v>
      </c>
      <c r="O24" s="26" t="str">
        <f t="shared" si="5"/>
        <v/>
      </c>
      <c r="P24" s="57"/>
      <c r="Q24" s="57"/>
      <c r="R24" s="57"/>
    </row>
    <row r="25" ht="15" customHeight="1" spans="1:18">
      <c r="A25" s="29" t="s">
        <v>52</v>
      </c>
      <c r="B25" s="33"/>
      <c r="C25" s="32"/>
      <c r="D25" s="32"/>
      <c r="E25" s="26" t="str">
        <f t="shared" si="2"/>
        <v/>
      </c>
      <c r="F25" s="21">
        <f t="shared" si="0"/>
        <v>0</v>
      </c>
      <c r="G25" s="22" t="str">
        <f t="shared" si="1"/>
        <v/>
      </c>
      <c r="H25" s="27">
        <f t="shared" si="9"/>
        <v>0</v>
      </c>
      <c r="I25" s="29" t="s">
        <v>53</v>
      </c>
      <c r="J25" s="61">
        <v>1251</v>
      </c>
      <c r="K25" s="64">
        <v>1360</v>
      </c>
      <c r="L25" s="64">
        <v>1897</v>
      </c>
      <c r="M25" s="26">
        <f t="shared" si="4"/>
        <v>1.51638689048761</v>
      </c>
      <c r="N25" s="27">
        <f t="shared" si="8"/>
        <v>537</v>
      </c>
      <c r="O25" s="26">
        <f t="shared" si="5"/>
        <v>0.394852941176471</v>
      </c>
      <c r="P25" s="57"/>
      <c r="Q25" s="57"/>
      <c r="R25" s="57"/>
    </row>
    <row r="26" ht="15" customHeight="1" spans="1:18">
      <c r="A26" s="34" t="s">
        <v>54</v>
      </c>
      <c r="B26" s="35"/>
      <c r="C26" s="25"/>
      <c r="D26" s="36"/>
      <c r="E26" s="26" t="str">
        <f t="shared" si="2"/>
        <v/>
      </c>
      <c r="F26" s="37"/>
      <c r="G26" s="26" t="str">
        <f>IF(D26=0,"",F26/D26)</f>
        <v/>
      </c>
      <c r="H26" s="38"/>
      <c r="I26" s="63" t="s">
        <v>55</v>
      </c>
      <c r="J26" s="62">
        <v>18484</v>
      </c>
      <c r="K26" s="64">
        <v>9610</v>
      </c>
      <c r="L26" s="64">
        <v>16229</v>
      </c>
      <c r="M26" s="26">
        <f t="shared" si="4"/>
        <v>0.878002596840511</v>
      </c>
      <c r="N26" s="27">
        <f t="shared" si="8"/>
        <v>6619</v>
      </c>
      <c r="O26" s="26">
        <f t="shared" si="5"/>
        <v>0.688761706555671</v>
      </c>
      <c r="P26" s="57"/>
      <c r="Q26" s="57"/>
      <c r="R26" s="57"/>
    </row>
    <row r="27" ht="15" customHeight="1" spans="1:18">
      <c r="A27" s="29" t="s">
        <v>56</v>
      </c>
      <c r="B27" s="25"/>
      <c r="C27" s="25"/>
      <c r="D27" s="25"/>
      <c r="E27" s="26" t="str">
        <f t="shared" si="2"/>
        <v/>
      </c>
      <c r="F27" s="27">
        <f t="shared" ref="F27:F39" si="10">D27-C27</f>
        <v>0</v>
      </c>
      <c r="G27" s="26" t="str">
        <f t="shared" ref="G27:G39" si="11">IF(C27=0,"",F27/C27)</f>
        <v/>
      </c>
      <c r="H27" s="27">
        <f t="shared" ref="H27:H39" si="12">D27</f>
        <v>0</v>
      </c>
      <c r="I27" s="63" t="s">
        <v>57</v>
      </c>
      <c r="J27" s="61">
        <v>400</v>
      </c>
      <c r="K27" s="64">
        <v>451</v>
      </c>
      <c r="L27" s="64">
        <v>5125</v>
      </c>
      <c r="M27" s="26">
        <f t="shared" si="4"/>
        <v>12.8125</v>
      </c>
      <c r="N27" s="27">
        <f t="shared" si="8"/>
        <v>4674</v>
      </c>
      <c r="O27" s="26">
        <f t="shared" si="5"/>
        <v>10.3636363636364</v>
      </c>
      <c r="P27" s="57"/>
      <c r="Q27" s="57"/>
      <c r="R27" s="57"/>
    </row>
    <row r="28" ht="15" customHeight="1" spans="1:18">
      <c r="A28" s="29"/>
      <c r="B28" s="25"/>
      <c r="C28" s="25"/>
      <c r="D28" s="25"/>
      <c r="E28" s="26"/>
      <c r="F28" s="27"/>
      <c r="G28" s="26"/>
      <c r="H28" s="27"/>
      <c r="I28" s="29" t="s">
        <v>58</v>
      </c>
      <c r="J28" s="61">
        <v>1524</v>
      </c>
      <c r="K28" s="65">
        <v>1667</v>
      </c>
      <c r="L28" s="65">
        <v>1948</v>
      </c>
      <c r="M28" s="26">
        <f t="shared" si="4"/>
        <v>1.27821522309711</v>
      </c>
      <c r="N28" s="27">
        <f t="shared" si="8"/>
        <v>281</v>
      </c>
      <c r="O28" s="26">
        <f t="shared" si="5"/>
        <v>0.168566286742651</v>
      </c>
      <c r="P28" s="57"/>
      <c r="Q28" s="57"/>
      <c r="R28" s="57"/>
    </row>
    <row r="29" ht="15" customHeight="1" spans="1:18">
      <c r="A29" s="29"/>
      <c r="B29" s="25"/>
      <c r="C29" s="25"/>
      <c r="D29" s="25"/>
      <c r="E29" s="26"/>
      <c r="F29" s="27"/>
      <c r="G29" s="26"/>
      <c r="H29" s="27"/>
      <c r="I29" s="29" t="s">
        <v>59</v>
      </c>
      <c r="J29" s="66">
        <v>12000</v>
      </c>
      <c r="K29" s="64"/>
      <c r="L29" s="67"/>
      <c r="M29" s="26">
        <f t="shared" si="4"/>
        <v>0</v>
      </c>
      <c r="N29" s="27">
        <f t="shared" si="8"/>
        <v>0</v>
      </c>
      <c r="O29" s="26" t="str">
        <f t="shared" si="5"/>
        <v/>
      </c>
      <c r="P29" s="57"/>
      <c r="Q29" s="57"/>
      <c r="R29" s="57"/>
    </row>
    <row r="30" ht="15" customHeight="1" spans="1:21">
      <c r="A30" s="28" t="s">
        <v>60</v>
      </c>
      <c r="B30" s="25">
        <f t="shared" ref="B30:F30" si="13">SUM(B31:B37)</f>
        <v>18000</v>
      </c>
      <c r="C30" s="25">
        <f t="shared" si="13"/>
        <v>23499</v>
      </c>
      <c r="D30" s="25">
        <f t="shared" si="13"/>
        <v>18263</v>
      </c>
      <c r="E30" s="26">
        <f t="shared" ref="E30:E39" si="14">IF(B30=0,"",D30/B30)</f>
        <v>1.01461111111111</v>
      </c>
      <c r="F30" s="27">
        <f t="shared" si="13"/>
        <v>-5236</v>
      </c>
      <c r="G30" s="26">
        <f t="shared" si="11"/>
        <v>-0.22281799225499</v>
      </c>
      <c r="H30" s="27">
        <f>SUM(H31:H37)</f>
        <v>18263</v>
      </c>
      <c r="I30" s="29" t="s">
        <v>61</v>
      </c>
      <c r="J30" s="61">
        <v>15372</v>
      </c>
      <c r="K30" s="65">
        <v>13899</v>
      </c>
      <c r="L30" s="64">
        <v>15850</v>
      </c>
      <c r="M30" s="26">
        <f t="shared" si="4"/>
        <v>1.03109549830861</v>
      </c>
      <c r="N30" s="27">
        <f t="shared" si="8"/>
        <v>1951</v>
      </c>
      <c r="O30" s="26">
        <f t="shared" si="5"/>
        <v>0.140369810777754</v>
      </c>
      <c r="P30" s="57"/>
      <c r="Q30" s="57"/>
      <c r="R30" s="57"/>
      <c r="U30" s="44"/>
    </row>
    <row r="31" ht="15" customHeight="1" spans="1:21">
      <c r="A31" s="39" t="s">
        <v>62</v>
      </c>
      <c r="B31" s="33">
        <v>1900</v>
      </c>
      <c r="C31" s="31">
        <v>5096</v>
      </c>
      <c r="D31" s="31">
        <v>3240</v>
      </c>
      <c r="E31" s="26">
        <f t="shared" si="14"/>
        <v>1.70526315789474</v>
      </c>
      <c r="F31" s="27">
        <f t="shared" si="10"/>
        <v>-1856</v>
      </c>
      <c r="G31" s="26">
        <f t="shared" si="11"/>
        <v>-0.364207221350078</v>
      </c>
      <c r="H31" s="27">
        <f t="shared" si="12"/>
        <v>3240</v>
      </c>
      <c r="I31" s="29" t="s">
        <v>63</v>
      </c>
      <c r="J31" s="66">
        <v>120</v>
      </c>
      <c r="K31" s="64">
        <v>87</v>
      </c>
      <c r="L31" s="67">
        <v>79</v>
      </c>
      <c r="M31" s="26">
        <f t="shared" si="4"/>
        <v>0.658333333333333</v>
      </c>
      <c r="N31" s="27">
        <f t="shared" si="8"/>
        <v>-8</v>
      </c>
      <c r="O31" s="26">
        <f t="shared" si="5"/>
        <v>-0.0919540229885057</v>
      </c>
      <c r="P31" s="57"/>
      <c r="Q31" s="57"/>
      <c r="R31" s="57"/>
      <c r="U31" s="44"/>
    </row>
    <row r="32" ht="15" customHeight="1" spans="1:18">
      <c r="A32" s="39" t="s">
        <v>64</v>
      </c>
      <c r="B32" s="33">
        <v>1100</v>
      </c>
      <c r="C32" s="31">
        <v>1021</v>
      </c>
      <c r="D32" s="31">
        <v>1225</v>
      </c>
      <c r="E32" s="26">
        <f t="shared" si="14"/>
        <v>1.11363636363636</v>
      </c>
      <c r="F32" s="27">
        <f t="shared" si="10"/>
        <v>204</v>
      </c>
      <c r="G32" s="26">
        <f t="shared" si="11"/>
        <v>0.199804113614104</v>
      </c>
      <c r="H32" s="27">
        <f t="shared" si="12"/>
        <v>1225</v>
      </c>
      <c r="I32" s="29" t="s">
        <v>65</v>
      </c>
      <c r="J32" s="66">
        <v>4853</v>
      </c>
      <c r="K32" s="67">
        <v>4999</v>
      </c>
      <c r="L32" s="67">
        <v>4194</v>
      </c>
      <c r="M32" s="26">
        <f t="shared" si="4"/>
        <v>0.864207706573254</v>
      </c>
      <c r="N32" s="27">
        <f t="shared" si="8"/>
        <v>-805</v>
      </c>
      <c r="O32" s="26">
        <f t="shared" si="5"/>
        <v>-0.161032206441288</v>
      </c>
      <c r="P32" s="57"/>
      <c r="Q32" s="57"/>
      <c r="R32" s="57"/>
    </row>
    <row r="33" ht="15" customHeight="1" spans="1:18">
      <c r="A33" s="39" t="s">
        <v>66</v>
      </c>
      <c r="B33" s="33">
        <v>3900</v>
      </c>
      <c r="C33" s="31">
        <v>3261</v>
      </c>
      <c r="D33" s="31">
        <v>4485</v>
      </c>
      <c r="E33" s="26">
        <f t="shared" si="14"/>
        <v>1.15</v>
      </c>
      <c r="F33" s="27">
        <f t="shared" si="10"/>
        <v>1224</v>
      </c>
      <c r="G33" s="26">
        <f t="shared" si="11"/>
        <v>0.375344986200552</v>
      </c>
      <c r="H33" s="27">
        <f t="shared" si="12"/>
        <v>4485</v>
      </c>
      <c r="I33" s="35"/>
      <c r="J33" s="66"/>
      <c r="K33" s="67"/>
      <c r="L33" s="67"/>
      <c r="M33" s="26"/>
      <c r="N33" s="27">
        <f t="shared" si="8"/>
        <v>0</v>
      </c>
      <c r="O33" s="26" t="str">
        <f t="shared" si="5"/>
        <v/>
      </c>
      <c r="P33" s="57"/>
      <c r="Q33" s="57"/>
      <c r="R33" s="57"/>
    </row>
    <row r="34" ht="15" customHeight="1" spans="1:18">
      <c r="A34" s="29" t="s">
        <v>67</v>
      </c>
      <c r="B34" s="33"/>
      <c r="C34" s="31"/>
      <c r="D34" s="31"/>
      <c r="E34" s="26" t="str">
        <f t="shared" si="14"/>
        <v/>
      </c>
      <c r="F34" s="27">
        <f t="shared" si="10"/>
        <v>0</v>
      </c>
      <c r="G34" s="26" t="str">
        <f t="shared" si="11"/>
        <v/>
      </c>
      <c r="H34" s="27">
        <f t="shared" si="12"/>
        <v>0</v>
      </c>
      <c r="I34" s="35"/>
      <c r="J34" s="66"/>
      <c r="K34" s="68"/>
      <c r="L34" s="68"/>
      <c r="M34" s="26"/>
      <c r="N34" s="27">
        <f t="shared" si="8"/>
        <v>0</v>
      </c>
      <c r="O34" s="26" t="str">
        <f t="shared" si="5"/>
        <v/>
      </c>
      <c r="P34" s="57"/>
      <c r="Q34" s="57"/>
      <c r="R34" s="57"/>
    </row>
    <row r="35" ht="15" customHeight="1" spans="1:18">
      <c r="A35" s="29" t="s">
        <v>68</v>
      </c>
      <c r="B35" s="33">
        <v>11100</v>
      </c>
      <c r="C35" s="31">
        <v>14111</v>
      </c>
      <c r="D35" s="31">
        <v>7789</v>
      </c>
      <c r="E35" s="26">
        <f t="shared" si="14"/>
        <v>0.701711711711712</v>
      </c>
      <c r="F35" s="27">
        <f t="shared" si="10"/>
        <v>-6322</v>
      </c>
      <c r="G35" s="26">
        <f t="shared" si="11"/>
        <v>-0.448019275742329</v>
      </c>
      <c r="H35" s="27">
        <f t="shared" si="12"/>
        <v>7789</v>
      </c>
      <c r="I35" s="35"/>
      <c r="J35" s="66"/>
      <c r="K35" s="69"/>
      <c r="L35" s="69"/>
      <c r="M35" s="26"/>
      <c r="N35" s="27">
        <f t="shared" si="8"/>
        <v>0</v>
      </c>
      <c r="O35" s="26" t="str">
        <f t="shared" si="5"/>
        <v/>
      </c>
      <c r="P35" s="57"/>
      <c r="Q35" s="57"/>
      <c r="R35" s="57"/>
    </row>
    <row r="36" ht="15" customHeight="1" spans="1:18">
      <c r="A36" s="29" t="s">
        <v>69</v>
      </c>
      <c r="B36" s="25"/>
      <c r="C36" s="40"/>
      <c r="D36" s="40">
        <v>1500</v>
      </c>
      <c r="E36" s="26" t="str">
        <f t="shared" si="14"/>
        <v/>
      </c>
      <c r="F36" s="27">
        <f t="shared" si="10"/>
        <v>1500</v>
      </c>
      <c r="G36" s="26" t="str">
        <f t="shared" si="11"/>
        <v/>
      </c>
      <c r="H36" s="27">
        <f t="shared" si="12"/>
        <v>1500</v>
      </c>
      <c r="J36" s="70"/>
      <c r="K36" s="33"/>
      <c r="L36" s="33"/>
      <c r="M36" s="71" t="str">
        <f t="shared" ref="M36:M39" si="15">IF(J36=0,"",L36/J36)</f>
        <v/>
      </c>
      <c r="N36" s="27">
        <f t="shared" si="8"/>
        <v>0</v>
      </c>
      <c r="O36" s="26" t="str">
        <f t="shared" si="5"/>
        <v/>
      </c>
      <c r="P36" s="57"/>
      <c r="Q36" s="57"/>
      <c r="R36" s="57"/>
    </row>
    <row r="37" ht="15" customHeight="1" spans="1:18">
      <c r="A37" s="29" t="s">
        <v>70</v>
      </c>
      <c r="B37" s="25"/>
      <c r="C37" s="40">
        <v>10</v>
      </c>
      <c r="D37" s="40">
        <v>24</v>
      </c>
      <c r="E37" s="26" t="str">
        <f t="shared" si="14"/>
        <v/>
      </c>
      <c r="F37" s="27">
        <f t="shared" si="10"/>
        <v>14</v>
      </c>
      <c r="G37" s="26">
        <f t="shared" si="11"/>
        <v>1.4</v>
      </c>
      <c r="H37" s="27">
        <f t="shared" si="12"/>
        <v>24</v>
      </c>
      <c r="J37" s="70"/>
      <c r="L37" s="33"/>
      <c r="M37" s="71" t="str">
        <f t="shared" si="15"/>
        <v/>
      </c>
      <c r="N37" s="27">
        <f t="shared" si="8"/>
        <v>0</v>
      </c>
      <c r="O37" s="26" t="str">
        <f t="shared" si="5"/>
        <v/>
      </c>
      <c r="P37" s="57"/>
      <c r="Q37" s="57"/>
      <c r="R37" s="57"/>
    </row>
    <row r="38" ht="15" customHeight="1" spans="1:18">
      <c r="A38" s="28" t="s">
        <v>71</v>
      </c>
      <c r="B38" s="25">
        <v>14361</v>
      </c>
      <c r="C38" s="41">
        <v>16430</v>
      </c>
      <c r="D38" s="41">
        <v>9520</v>
      </c>
      <c r="E38" s="26">
        <f t="shared" si="14"/>
        <v>0.662906482835457</v>
      </c>
      <c r="F38" s="27">
        <f t="shared" si="10"/>
        <v>-6910</v>
      </c>
      <c r="G38" s="26">
        <f t="shared" si="11"/>
        <v>-0.420572124163116</v>
      </c>
      <c r="H38" s="27">
        <f t="shared" si="12"/>
        <v>9520</v>
      </c>
      <c r="I38" s="28" t="s">
        <v>72</v>
      </c>
      <c r="J38" s="69">
        <f>19311+83000</f>
        <v>102311</v>
      </c>
      <c r="K38" s="33">
        <v>39961</v>
      </c>
      <c r="L38" s="69">
        <v>88343</v>
      </c>
      <c r="M38" s="26">
        <f t="shared" si="15"/>
        <v>0.863475090654964</v>
      </c>
      <c r="N38" s="27">
        <f t="shared" si="8"/>
        <v>48382</v>
      </c>
      <c r="O38" s="26">
        <f t="shared" si="5"/>
        <v>1.21073046220065</v>
      </c>
      <c r="P38" s="57"/>
      <c r="Q38" s="57"/>
      <c r="R38" s="57"/>
    </row>
    <row r="39" ht="15" customHeight="1" spans="1:18">
      <c r="A39" s="28" t="s">
        <v>73</v>
      </c>
      <c r="B39" s="25">
        <v>25</v>
      </c>
      <c r="C39" s="41"/>
      <c r="D39" s="41">
        <v>75</v>
      </c>
      <c r="E39" s="26">
        <f t="shared" si="14"/>
        <v>3</v>
      </c>
      <c r="F39" s="27">
        <f t="shared" si="10"/>
        <v>75</v>
      </c>
      <c r="G39" s="26" t="str">
        <f t="shared" si="11"/>
        <v/>
      </c>
      <c r="H39" s="27">
        <f t="shared" si="12"/>
        <v>75</v>
      </c>
      <c r="I39" s="28" t="s">
        <v>74</v>
      </c>
      <c r="J39" s="69">
        <v>51</v>
      </c>
      <c r="K39" s="33"/>
      <c r="L39" s="69">
        <v>4</v>
      </c>
      <c r="M39" s="26">
        <f t="shared" si="15"/>
        <v>0.0784313725490196</v>
      </c>
      <c r="N39" s="27">
        <f t="shared" si="8"/>
        <v>4</v>
      </c>
      <c r="O39" s="26" t="str">
        <f t="shared" si="5"/>
        <v/>
      </c>
      <c r="P39" s="57"/>
      <c r="Q39" s="57"/>
      <c r="R39" s="57"/>
    </row>
    <row r="40" spans="13:18">
      <c r="M40" s="72"/>
      <c r="N40" s="72"/>
      <c r="O40" s="72"/>
      <c r="P40" s="73"/>
      <c r="Q40" s="73"/>
      <c r="R40" s="73"/>
    </row>
    <row r="41" spans="5:18">
      <c r="E41" s="42"/>
      <c r="F41" s="43"/>
      <c r="G41" s="42"/>
      <c r="H41" s="42"/>
      <c r="M41" s="42"/>
      <c r="N41" s="43"/>
      <c r="O41" s="42"/>
      <c r="P41" s="74"/>
      <c r="Q41" s="74"/>
      <c r="R41" s="74"/>
    </row>
    <row r="42" spans="2:9">
      <c r="B42" s="44"/>
      <c r="C42" s="44"/>
      <c r="D42" s="45"/>
      <c r="E42" s="46"/>
      <c r="F42" s="47"/>
      <c r="G42" s="46"/>
      <c r="H42" s="42"/>
      <c r="I42" s="75"/>
    </row>
    <row r="43" spans="4:12">
      <c r="D43" s="45"/>
      <c r="E43" s="42"/>
      <c r="F43" s="43"/>
      <c r="G43" s="42"/>
      <c r="H43" s="42"/>
      <c r="I43" s="75"/>
      <c r="K43" s="76"/>
      <c r="L43" s="76"/>
    </row>
    <row r="44" spans="4:8">
      <c r="D44" s="45"/>
      <c r="E44" s="42"/>
      <c r="F44" s="43"/>
      <c r="G44" s="42"/>
      <c r="H44" s="42"/>
    </row>
    <row r="45" spans="2:8">
      <c r="B45" s="44"/>
      <c r="C45" s="44"/>
      <c r="D45" s="45"/>
      <c r="E45" s="46"/>
      <c r="F45" s="47"/>
      <c r="G45" s="46"/>
      <c r="H45" s="42"/>
    </row>
    <row r="46" spans="4:8">
      <c r="D46" s="45"/>
      <c r="E46" s="42"/>
      <c r="F46" s="43"/>
      <c r="G46" s="42"/>
      <c r="H46" s="42"/>
    </row>
    <row r="47" spans="4:8">
      <c r="D47" s="45"/>
      <c r="E47" s="42"/>
      <c r="F47" s="43"/>
      <c r="G47" s="42"/>
      <c r="H47" s="42"/>
    </row>
    <row r="48" spans="4:8">
      <c r="D48" s="45"/>
      <c r="E48" s="42"/>
      <c r="F48" s="43"/>
      <c r="G48" s="42"/>
      <c r="H48" s="42"/>
    </row>
    <row r="49" spans="4:8">
      <c r="D49" s="45"/>
      <c r="E49" s="42"/>
      <c r="F49" s="43"/>
      <c r="G49" s="42"/>
      <c r="H49" s="42"/>
    </row>
    <row r="50" spans="4:8">
      <c r="D50" s="45"/>
      <c r="E50" s="42"/>
      <c r="F50" s="43"/>
      <c r="G50" s="42"/>
      <c r="H50" s="42"/>
    </row>
    <row r="51" spans="5:8">
      <c r="E51" s="42"/>
      <c r="F51" s="43"/>
      <c r="G51" s="42"/>
      <c r="H51" s="42"/>
    </row>
  </sheetData>
  <protectedRanges>
    <protectedRange sqref="H31:H35 H37:H39 H27:H29 H9:H25" name="区域1" securityDescriptor=""/>
    <protectedRange sqref="C27:C29" name="区域1_4_1" securityDescriptor=""/>
    <protectedRange sqref="L30" name="区域1_2_1" securityDescriptor=""/>
    <protectedRange sqref="B13" name="区域1_1_1_1" securityDescriptor=""/>
    <protectedRange sqref="B38:B39" name="区域2_4_1" securityDescriptor=""/>
    <protectedRange sqref="B10 B12" name="区域1_1_1_2" securityDescriptor=""/>
    <protectedRange sqref="B9" name="区域1_5_1_1" securityDescriptor=""/>
    <protectedRange sqref="B11" name="区域1_2_3_1" securityDescriptor=""/>
    <protectedRange sqref="B14" name="区域1_2_5_1" securityDescriptor=""/>
    <protectedRange sqref="B15" name="区域1_2_5_1_1" securityDescriptor=""/>
    <protectedRange sqref="B17" name="区域1_2_6" securityDescriptor=""/>
    <protectedRange sqref="B18:B19" name="区域1_2_6_1" securityDescriptor=""/>
    <protectedRange sqref="B20:B21" name="区域1_2_6_2" securityDescriptor=""/>
    <protectedRange sqref="B22:B23" name="区域1_2_6_3" securityDescriptor=""/>
    <protectedRange sqref="B24" name="区域1_2_6_4" securityDescriptor=""/>
    <protectedRange sqref="L28" name="区域1_2_2" securityDescriptor=""/>
    <protectedRange sqref="D14" name="区域1_18_2_1" securityDescriptor=""/>
    <protectedRange sqref="D13" name="区域1_10_1" securityDescriptor=""/>
    <protectedRange sqref="D17 D21 D24:D25" name="区域1_2_11" securityDescriptor=""/>
    <protectedRange sqref="L23:L24" name="区域1_2_15_1" securityDescriptor=""/>
    <protectedRange sqref="D12" name="区域1_17_2_1_1" securityDescriptor=""/>
    <protectedRange sqref="D9" name="区域1_2" securityDescriptor=""/>
    <protectedRange sqref="D11" name="区域1_2_3" securityDescriptor=""/>
    <protectedRange sqref="D15" name="区域1_2_5" securityDescriptor=""/>
    <protectedRange sqref="D18:D20" name="区域1_2_8" securityDescriptor=""/>
    <protectedRange sqref="D22" name="区域1_2_9" securityDescriptor=""/>
    <protectedRange sqref="D23" name="区域1_2_10" securityDescriptor=""/>
    <protectedRange sqref="D31:D35" name="区域1_2_7" securityDescriptor=""/>
    <protectedRange sqref="L8:L22" name="区域1_2_13" securityDescriptor=""/>
    <protectedRange sqref="L25:L27" name="区域1_2_20" securityDescriptor=""/>
    <protectedRange sqref="C10" name="区域1_18_2_1_2" securityDescriptor=""/>
    <protectedRange sqref="C12" name="区域1_17_2_1_1_2" securityDescriptor=""/>
    <protectedRange sqref="C13" name="区域1_10_1_1" securityDescriptor=""/>
    <protectedRange sqref="C16 C25" name="区域1_2_11_1" securityDescriptor=""/>
    <protectedRange sqref="C11" name="区域1_2_3_3" securityDescriptor=""/>
    <protectedRange sqref="C14:C15" name="区域1_2_5_3" securityDescriptor=""/>
    <protectedRange sqref="C21" name="区域1_2_9_1" securityDescriptor=""/>
    <protectedRange sqref="C24" name="区域1_2_12_1" securityDescriptor=""/>
    <protectedRange sqref="K28" name="区域1_2_2_1" securityDescriptor=""/>
    <protectedRange sqref="K8:K22" name="区域1_2_13_1" securityDescriptor=""/>
    <protectedRange sqref="H36" name="区域1_1" securityDescriptor=""/>
    <protectedRange sqref="C9" name="区域1_2_4" securityDescriptor=""/>
    <protectedRange sqref="C17 C21 C24" name="区域1_2_11_2" securityDescriptor=""/>
    <protectedRange sqref="C18:C20" name="区域1_2_8_1" securityDescriptor=""/>
    <protectedRange sqref="C22" name="区域1_2_9_2" securityDescriptor=""/>
    <protectedRange sqref="C23" name="区域1_2_10_1" securityDescriptor=""/>
    <protectedRange sqref="C31:C35" name="区域1_2_7_1" securityDescriptor=""/>
    <protectedRange sqref="K30" name="区域1_2_1_1" securityDescriptor=""/>
    <protectedRange sqref="K28" name="区域1_2_2_2" securityDescriptor=""/>
    <protectedRange sqref="K23:K24" name="区域1_2_15_1_1" securityDescriptor=""/>
    <protectedRange sqref="K8:K22" name="区域1_2_13_2" securityDescriptor=""/>
    <protectedRange sqref="K25:K27" name="区域1_2_20_1" securityDescriptor=""/>
  </protectedRanges>
  <mergeCells count="13">
    <mergeCell ref="A1:O1"/>
    <mergeCell ref="D3:E3"/>
    <mergeCell ref="F3:G3"/>
    <mergeCell ref="L3:M3"/>
    <mergeCell ref="N3:O3"/>
    <mergeCell ref="M40:O40"/>
    <mergeCell ref="A3:A4"/>
    <mergeCell ref="B3:B4"/>
    <mergeCell ref="C3:C4"/>
    <mergeCell ref="H3:H4"/>
    <mergeCell ref="I3:I4"/>
    <mergeCell ref="J3:J4"/>
    <mergeCell ref="K3:K4"/>
  </mergeCells>
  <pageMargins left="0.472222222222222" right="0.554861111111111" top="0.2125" bottom="0.2125" header="0.5" footer="0.5"/>
  <pageSetup paperSize="9" scale="7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lenovo</cp:lastModifiedBy>
  <dcterms:created xsi:type="dcterms:W3CDTF">2010-01-29T11:10:00Z</dcterms:created>
  <cp:lastPrinted>2020-12-02T02:33:00Z</cp:lastPrinted>
  <dcterms:modified xsi:type="dcterms:W3CDTF">2023-02-23T02:42:26Z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