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3" sheetId="4" r:id="rId1"/>
  </sheets>
  <calcPr calcId="144525"/>
</workbook>
</file>

<file path=xl/sharedStrings.xml><?xml version="1.0" encoding="utf-8"?>
<sst xmlns="http://schemas.openxmlformats.org/spreadsheetml/2006/main" count="73">
  <si>
    <t>阿克陶县2023年3月份财政预算收支执行情况表</t>
  </si>
  <si>
    <t>编制单位： 阿克陶县财政局</t>
  </si>
  <si>
    <t>单位：万元</t>
  </si>
  <si>
    <t>项    目</t>
  </si>
  <si>
    <t>2023年预算数</t>
  </si>
  <si>
    <t>上年同期数</t>
  </si>
  <si>
    <t>累计完成情况</t>
  </si>
  <si>
    <t>比上年同期</t>
  </si>
  <si>
    <t>2021年全口径完成数</t>
  </si>
  <si>
    <t>金额</t>
  </si>
  <si>
    <t>占预算%</t>
  </si>
  <si>
    <t>增减额</t>
  </si>
  <si>
    <t>增减%</t>
  </si>
  <si>
    <t>全口径财政收入总计</t>
  </si>
  <si>
    <t>收入总计</t>
  </si>
  <si>
    <t>支出总计</t>
  </si>
  <si>
    <t>公共财政预算收入合计</t>
  </si>
  <si>
    <t>公共财政预算支出合计</t>
  </si>
  <si>
    <t>税收收入小计</t>
  </si>
  <si>
    <t>一、一般公共服务</t>
  </si>
  <si>
    <t>一、增值税（50％）</t>
  </si>
  <si>
    <t>二、外交</t>
  </si>
  <si>
    <t>二、个人利息所得税（40%）</t>
  </si>
  <si>
    <t>三、国防</t>
  </si>
  <si>
    <t>三、营业税</t>
  </si>
  <si>
    <t>四、公共安全</t>
  </si>
  <si>
    <t>四、企业所得税（40%）</t>
  </si>
  <si>
    <t>五、教育</t>
  </si>
  <si>
    <t>五、企业所得税退税</t>
  </si>
  <si>
    <t>六、科学技术</t>
  </si>
  <si>
    <t>六、个人所得税（40%）</t>
  </si>
  <si>
    <t>七、文化体育与传媒</t>
  </si>
  <si>
    <t>七、资源税</t>
  </si>
  <si>
    <t>八、社会保障和就业</t>
  </si>
  <si>
    <t>八、固定资产投资方向调节税</t>
  </si>
  <si>
    <t>九、卫生健康支出</t>
  </si>
  <si>
    <t>九、城市维护建设税</t>
  </si>
  <si>
    <t>十、节能环保支出</t>
  </si>
  <si>
    <t>十、房产税</t>
  </si>
  <si>
    <t>十一、城乡社区事务</t>
  </si>
  <si>
    <t>十一、印花税</t>
  </si>
  <si>
    <t>十二、农林水事务</t>
  </si>
  <si>
    <t>十二、城镇土地使用税</t>
  </si>
  <si>
    <t>十三、交通运输</t>
  </si>
  <si>
    <t>十三、土地增值税</t>
  </si>
  <si>
    <t>十四、资源勘探电力信息等事务</t>
  </si>
  <si>
    <t>十四、车船使用和牌照税</t>
  </si>
  <si>
    <t>十五、商业服务业等事务</t>
  </si>
  <si>
    <t>十五、耕地占用税</t>
  </si>
  <si>
    <t>十六、金融支出</t>
  </si>
  <si>
    <t>十六、契税</t>
  </si>
  <si>
    <t>十七、援助其他地区支出</t>
  </si>
  <si>
    <t>十七、烟叶税</t>
  </si>
  <si>
    <t>十八、自然资源海洋气象等支出</t>
  </si>
  <si>
    <t>十八、环境保护税</t>
  </si>
  <si>
    <t>十九、住房保障支出</t>
  </si>
  <si>
    <t>十九、其他税收收入</t>
  </si>
  <si>
    <t>二十、粮油物资储备管理事务</t>
  </si>
  <si>
    <t>二十一、灾害防治及应急管理支出</t>
  </si>
  <si>
    <t>二十二、预备费</t>
  </si>
  <si>
    <t>非税收入小计</t>
  </si>
  <si>
    <t>二十三、国债还本付息支出</t>
  </si>
  <si>
    <t>一、专项收入</t>
  </si>
  <si>
    <t>二十四、债务发行费用支出</t>
  </si>
  <si>
    <t>二、行政事业性收费收入</t>
  </si>
  <si>
    <t>二十五、其他支出</t>
  </si>
  <si>
    <t>三、罚没收入</t>
  </si>
  <si>
    <t>四、国有资产经营收入</t>
  </si>
  <si>
    <t>五、国有资源（资产）有偿使用收入</t>
  </si>
  <si>
    <t>六、捐赠收入</t>
  </si>
  <si>
    <t>七、其他收入</t>
  </si>
  <si>
    <t>政府性基金预算收入合计</t>
  </si>
  <si>
    <t>政府性基金预算支出合计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</si>
</sst>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0.0%"/>
  </numFmts>
  <fonts count="33">
    <font>
      <sz val="12"/>
      <name val="宋体"/>
      <charset val="134"/>
    </font>
    <font>
      <sz val="11"/>
      <name val="宋体"/>
      <charset val="134"/>
    </font>
    <font>
      <b/>
      <sz val="22"/>
      <name val="宋体-18030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1"/>
      <name val="华文中宋"/>
      <charset val="134"/>
    </font>
    <font>
      <sz val="10"/>
      <name val="华文中宋"/>
      <charset val="134"/>
    </font>
    <font>
      <sz val="11"/>
      <name val="华文仿宋"/>
      <charset val="134"/>
    </font>
    <font>
      <b/>
      <sz val="10"/>
      <name val="华文中宋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5" borderId="1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4" borderId="11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/>
  </cellStyleXfs>
  <cellXfs count="9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/>
    <xf numFmtId="0" fontId="0" fillId="0" borderId="0" xfId="0" applyFont="1" applyFill="1" applyAlignment="1">
      <alignment vertical="center"/>
    </xf>
    <xf numFmtId="178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178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2" fillId="0" borderId="0" xfId="49" applyFont="1" applyFill="1" applyBorder="1" applyAlignment="1">
      <alignment horizontal="center"/>
    </xf>
    <xf numFmtId="0" fontId="3" fillId="0" borderId="0" xfId="49" applyFont="1" applyFill="1" applyBorder="1" applyAlignment="1"/>
    <xf numFmtId="0" fontId="4" fillId="0" borderId="0" xfId="49" applyFont="1" applyFill="1" applyBorder="1" applyAlignment="1"/>
    <xf numFmtId="178" fontId="5" fillId="0" borderId="0" xfId="49" applyNumberFormat="1" applyFont="1" applyFill="1" applyBorder="1" applyAlignment="1"/>
    <xf numFmtId="177" fontId="4" fillId="0" borderId="0" xfId="49" applyNumberFormat="1" applyFont="1" applyFill="1" applyBorder="1" applyAlignment="1"/>
    <xf numFmtId="178" fontId="4" fillId="0" borderId="0" xfId="49" applyNumberFormat="1" applyFont="1" applyFill="1" applyBorder="1" applyAlignment="1"/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178" fontId="8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/>
    <xf numFmtId="0" fontId="9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wrapText="1"/>
    </xf>
    <xf numFmtId="178" fontId="10" fillId="0" borderId="1" xfId="49" applyNumberFormat="1" applyFont="1" applyFill="1" applyBorder="1" applyAlignment="1">
      <alignment wrapText="1"/>
    </xf>
    <xf numFmtId="177" fontId="10" fillId="0" borderId="1" xfId="49" applyNumberFormat="1" applyFont="1" applyFill="1" applyBorder="1" applyAlignment="1">
      <alignment wrapText="1"/>
    </xf>
    <xf numFmtId="0" fontId="9" fillId="0" borderId="1" xfId="49" applyFont="1" applyFill="1" applyBorder="1" applyAlignment="1">
      <alignment horizontal="center"/>
    </xf>
    <xf numFmtId="0" fontId="7" fillId="0" borderId="1" xfId="49" applyFont="1" applyFill="1" applyBorder="1"/>
    <xf numFmtId="177" fontId="10" fillId="0" borderId="1" xfId="49" applyNumberFormat="1" applyFont="1" applyFill="1" applyBorder="1" applyAlignment="1" applyProtection="1">
      <alignment wrapText="1"/>
    </xf>
    <xf numFmtId="176" fontId="10" fillId="0" borderId="1" xfId="49" applyNumberFormat="1" applyFont="1" applyFill="1" applyBorder="1" applyAlignment="1" applyProtection="1">
      <alignment vertical="center" wrapText="1"/>
    </xf>
    <xf numFmtId="176" fontId="10" fillId="0" borderId="1" xfId="49" applyNumberFormat="1" applyFont="1" applyFill="1" applyBorder="1" applyAlignment="1" applyProtection="1">
      <alignment wrapText="1"/>
    </xf>
    <xf numFmtId="0" fontId="10" fillId="0" borderId="1" xfId="0" applyFont="1" applyFill="1" applyBorder="1" applyAlignment="1">
      <alignment wrapText="1"/>
    </xf>
    <xf numFmtId="0" fontId="7" fillId="0" borderId="4" xfId="49" applyFont="1" applyFill="1" applyBorder="1"/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>
      <alignment vertical="center"/>
    </xf>
    <xf numFmtId="178" fontId="0" fillId="0" borderId="1" xfId="0" applyNumberFormat="1" applyFont="1" applyFill="1" applyBorder="1">
      <alignment vertical="center"/>
    </xf>
    <xf numFmtId="0" fontId="7" fillId="0" borderId="1" xfId="49" applyFont="1" applyFill="1" applyBorder="1" applyAlignment="1">
      <alignment horizontal="left"/>
    </xf>
    <xf numFmtId="0" fontId="10" fillId="0" borderId="1" xfId="49" applyFont="1" applyFill="1" applyBorder="1" applyAlignment="1" applyProtection="1">
      <alignment wrapText="1"/>
    </xf>
    <xf numFmtId="0" fontId="10" fillId="0" borderId="1" xfId="49" applyNumberFormat="1" applyFont="1" applyFill="1" applyBorder="1" applyAlignment="1" applyProtection="1">
      <alignment wrapText="1"/>
    </xf>
    <xf numFmtId="0" fontId="11" fillId="0" borderId="5" xfId="0" applyFont="1" applyFill="1" applyBorder="1" applyAlignment="1">
      <alignment horizontal="right" vertical="center" wrapText="1"/>
    </xf>
    <xf numFmtId="178" fontId="0" fillId="0" borderId="0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178" fontId="10" fillId="0" borderId="0" xfId="49" applyNumberFormat="1" applyFont="1" applyFill="1" applyBorder="1" applyAlignment="1">
      <alignment wrapText="1"/>
    </xf>
    <xf numFmtId="177" fontId="10" fillId="0" borderId="0" xfId="49" applyNumberFormat="1" applyFont="1" applyFill="1" applyBorder="1" applyAlignment="1">
      <alignment wrapText="1"/>
    </xf>
    <xf numFmtId="0" fontId="2" fillId="0" borderId="0" xfId="49" applyNumberFormat="1" applyFont="1" applyFill="1" applyBorder="1" applyAlignment="1">
      <alignment horizontal="center"/>
    </xf>
    <xf numFmtId="177" fontId="3" fillId="0" borderId="0" xfId="49" applyNumberFormat="1" applyFont="1" applyFill="1" applyBorder="1" applyAlignment="1"/>
    <xf numFmtId="0" fontId="4" fillId="0" borderId="0" xfId="49" applyNumberFormat="1" applyFont="1" applyFill="1" applyBorder="1" applyAlignment="1"/>
    <xf numFmtId="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/>
    <xf numFmtId="178" fontId="8" fillId="0" borderId="1" xfId="0" applyNumberFormat="1" applyFont="1" applyFill="1" applyBorder="1" applyAlignment="1"/>
    <xf numFmtId="0" fontId="1" fillId="0" borderId="0" xfId="0" applyNumberFormat="1" applyFont="1" applyFill="1" applyBorder="1" applyAlignment="1"/>
    <xf numFmtId="0" fontId="9" fillId="0" borderId="1" xfId="49" applyFont="1" applyFill="1" applyBorder="1" applyAlignment="1">
      <alignment horizontal="center" vertical="center"/>
    </xf>
    <xf numFmtId="0" fontId="10" fillId="0" borderId="0" xfId="49" applyNumberFormat="1" applyFont="1" applyFill="1" applyBorder="1" applyAlignment="1">
      <alignment wrapText="1"/>
    </xf>
    <xf numFmtId="0" fontId="1" fillId="0" borderId="4" xfId="0" applyFont="1" applyFill="1" applyBorder="1">
      <alignment vertical="center"/>
    </xf>
    <xf numFmtId="0" fontId="10" fillId="0" borderId="1" xfId="49" applyNumberFormat="1" applyFont="1" applyFill="1" applyBorder="1" applyAlignment="1" applyProtection="1">
      <alignment horizontal="right" vertical="center"/>
    </xf>
    <xf numFmtId="176" fontId="10" fillId="0" borderId="1" xfId="0" applyNumberFormat="1" applyFont="1" applyFill="1" applyBorder="1" applyAlignment="1" applyProtection="1">
      <alignment horizontal="right" wrapText="1"/>
    </xf>
    <xf numFmtId="176" fontId="10" fillId="0" borderId="3" xfId="0" applyNumberFormat="1" applyFont="1" applyFill="1" applyBorder="1" applyAlignment="1" applyProtection="1">
      <alignment horizontal="right" wrapText="1"/>
    </xf>
    <xf numFmtId="0" fontId="7" fillId="0" borderId="1" xfId="49" applyFont="1" applyFill="1" applyBorder="1"/>
    <xf numFmtId="176" fontId="10" fillId="0" borderId="1" xfId="0" applyNumberFormat="1" applyFont="1" applyFill="1" applyBorder="1" applyAlignment="1" applyProtection="1">
      <alignment horizontal="right" wrapText="1"/>
    </xf>
    <xf numFmtId="0" fontId="10" fillId="0" borderId="1" xfId="49" applyNumberFormat="1" applyFont="1" applyFill="1" applyBorder="1" applyAlignment="1" applyProtection="1">
      <alignment horizontal="right" vertical="center"/>
    </xf>
    <xf numFmtId="178" fontId="10" fillId="0" borderId="1" xfId="49" applyNumberFormat="1" applyFont="1" applyFill="1" applyBorder="1" applyAlignment="1">
      <alignment wrapText="1"/>
    </xf>
    <xf numFmtId="177" fontId="10" fillId="0" borderId="1" xfId="49" applyNumberFormat="1" applyFont="1" applyFill="1" applyBorder="1" applyAlignment="1">
      <alignment wrapText="1"/>
    </xf>
    <xf numFmtId="0" fontId="10" fillId="0" borderId="1" xfId="49" applyFont="1" applyFill="1" applyBorder="1" applyAlignment="1" applyProtection="1">
      <alignment horizontal="right" vertical="center"/>
    </xf>
    <xf numFmtId="176" fontId="10" fillId="0" borderId="3" xfId="0" applyNumberFormat="1" applyFont="1" applyFill="1" applyBorder="1" applyAlignment="1" applyProtection="1">
      <alignment horizontal="right" wrapText="1"/>
    </xf>
    <xf numFmtId="0" fontId="10" fillId="0" borderId="1" xfId="49" applyFont="1" applyFill="1" applyBorder="1" applyAlignment="1" applyProtection="1">
      <alignment horizontal="right" vertical="center"/>
    </xf>
    <xf numFmtId="0" fontId="10" fillId="0" borderId="1" xfId="49" applyFont="1" applyFill="1" applyBorder="1" applyAlignment="1" applyProtection="1">
      <alignment horizontal="right" wrapText="1"/>
    </xf>
    <xf numFmtId="0" fontId="10" fillId="0" borderId="1" xfId="49" applyNumberFormat="1" applyFont="1" applyFill="1" applyBorder="1" applyAlignment="1">
      <alignment wrapText="1"/>
    </xf>
    <xf numFmtId="0" fontId="10" fillId="0" borderId="1" xfId="49" applyFont="1" applyFill="1" applyBorder="1" applyAlignment="1">
      <alignment horizontal="right" wrapText="1"/>
    </xf>
    <xf numFmtId="0" fontId="0" fillId="0" borderId="1" xfId="0" applyFont="1" applyFill="1" applyBorder="1">
      <alignment vertical="center"/>
    </xf>
    <xf numFmtId="0" fontId="10" fillId="0" borderId="1" xfId="49" applyNumberFormat="1" applyFont="1" applyFill="1" applyBorder="1" applyAlignment="1">
      <alignment horizontal="right" wrapText="1"/>
    </xf>
    <xf numFmtId="176" fontId="10" fillId="0" borderId="1" xfId="8" applyNumberFormat="1" applyFont="1" applyFill="1" applyBorder="1" applyAlignment="1">
      <alignment wrapText="1"/>
    </xf>
    <xf numFmtId="0" fontId="10" fillId="0" borderId="3" xfId="49" applyNumberFormat="1" applyFont="1" applyFill="1" applyBorder="1" applyAlignment="1">
      <alignment wrapText="1"/>
    </xf>
    <xf numFmtId="178" fontId="10" fillId="0" borderId="3" xfId="49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0" fontId="0" fillId="0" borderId="0" xfId="11" applyNumberFormat="1" applyFont="1" applyFill="1">
      <alignment vertical="center"/>
    </xf>
    <xf numFmtId="176" fontId="10" fillId="0" borderId="0" xfId="49" applyNumberFormat="1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tabSelected="1" workbookViewId="0">
      <selection activeCell="I50" sqref="I50"/>
    </sheetView>
  </sheetViews>
  <sheetFormatPr defaultColWidth="9" defaultRowHeight="14.25"/>
  <cols>
    <col min="1" max="1" width="28" style="1" customWidth="1"/>
    <col min="2" max="2" width="7.5" style="1" customWidth="1"/>
    <col min="3" max="3" width="7.83333333333333" style="1" customWidth="1"/>
    <col min="4" max="4" width="7.33333333333333" style="3" customWidth="1"/>
    <col min="5" max="5" width="9" style="4"/>
    <col min="6" max="6" width="8.33333333333333" style="5" customWidth="1"/>
    <col min="7" max="7" width="8.58333333333333" style="6" customWidth="1"/>
    <col min="8" max="8" width="8.25" style="6" customWidth="1"/>
    <col min="9" max="9" width="25.5" style="7" customWidth="1"/>
    <col min="10" max="10" width="7.75" style="7" customWidth="1"/>
    <col min="11" max="11" width="6.83333333333333" style="1" customWidth="1"/>
    <col min="12" max="12" width="8.5" style="1" customWidth="1"/>
    <col min="13" max="13" width="8.25" style="4" customWidth="1"/>
    <col min="14" max="14" width="7.58333333333333" style="8" customWidth="1"/>
    <col min="15" max="15" width="8.25" style="4" customWidth="1"/>
    <col min="16" max="16" width="16.75" style="9" customWidth="1"/>
    <col min="17" max="17" width="10.3333333333333" style="9" customWidth="1"/>
    <col min="18" max="18" width="10.0833333333333" style="9" customWidth="1"/>
    <col min="19" max="19" width="3.25" style="1" customWidth="1"/>
    <col min="20" max="20" width="12.75" style="1" customWidth="1"/>
    <col min="21" max="21" width="11.25" style="1" customWidth="1"/>
    <col min="22" max="16384" width="9" style="1"/>
  </cols>
  <sheetData>
    <row r="1" s="1" customFormat="1" ht="27" spans="1:1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53"/>
      <c r="Q1" s="53"/>
      <c r="R1" s="53"/>
    </row>
    <row r="2" s="1" customFormat="1" ht="18.75" spans="1:18">
      <c r="A2" s="11" t="s">
        <v>1</v>
      </c>
      <c r="B2" s="12"/>
      <c r="C2" s="12"/>
      <c r="D2" s="12"/>
      <c r="E2" s="13"/>
      <c r="F2" s="14"/>
      <c r="G2" s="15"/>
      <c r="H2" s="15"/>
      <c r="I2" s="11"/>
      <c r="J2" s="11"/>
      <c r="K2" s="12"/>
      <c r="L2" s="12"/>
      <c r="M2" s="15"/>
      <c r="N2" s="54" t="s">
        <v>2</v>
      </c>
      <c r="O2" s="15"/>
      <c r="P2" s="55"/>
      <c r="Q2" s="55"/>
      <c r="R2" s="55"/>
    </row>
    <row r="3" s="1" customFormat="1" ht="24" customHeight="1" spans="1:18">
      <c r="A3" s="16" t="s">
        <v>3</v>
      </c>
      <c r="B3" s="16" t="s">
        <v>4</v>
      </c>
      <c r="C3" s="16" t="s">
        <v>5</v>
      </c>
      <c r="D3" s="17" t="s">
        <v>6</v>
      </c>
      <c r="E3" s="17"/>
      <c r="F3" s="17" t="s">
        <v>7</v>
      </c>
      <c r="G3" s="17"/>
      <c r="H3" s="18" t="s">
        <v>8</v>
      </c>
      <c r="I3" s="16" t="s">
        <v>3</v>
      </c>
      <c r="J3" s="16" t="s">
        <v>4</v>
      </c>
      <c r="K3" s="16" t="s">
        <v>5</v>
      </c>
      <c r="L3" s="17" t="s">
        <v>6</v>
      </c>
      <c r="M3" s="17"/>
      <c r="N3" s="17" t="s">
        <v>7</v>
      </c>
      <c r="O3" s="17"/>
      <c r="P3" s="56"/>
      <c r="Q3" s="56"/>
      <c r="R3" s="56"/>
    </row>
    <row r="4" s="1" customFormat="1" ht="33.75" customHeight="1" spans="1:18">
      <c r="A4" s="16"/>
      <c r="B4" s="16"/>
      <c r="C4" s="16"/>
      <c r="D4" s="19" t="s">
        <v>9</v>
      </c>
      <c r="E4" s="20" t="s">
        <v>10</v>
      </c>
      <c r="F4" s="21" t="s">
        <v>11</v>
      </c>
      <c r="G4" s="20" t="s">
        <v>12</v>
      </c>
      <c r="H4" s="22"/>
      <c r="I4" s="16"/>
      <c r="J4" s="16"/>
      <c r="K4" s="16"/>
      <c r="L4" s="16" t="s">
        <v>9</v>
      </c>
      <c r="M4" s="20" t="s">
        <v>10</v>
      </c>
      <c r="N4" s="21" t="s">
        <v>11</v>
      </c>
      <c r="O4" s="20" t="s">
        <v>12</v>
      </c>
      <c r="P4" s="57"/>
      <c r="Q4" s="57"/>
      <c r="R4" s="57"/>
    </row>
    <row r="5" s="2" customFormat="1" ht="17.15" customHeight="1" spans="1:20">
      <c r="A5" s="23" t="s">
        <v>13</v>
      </c>
      <c r="B5" s="24"/>
      <c r="C5" s="24"/>
      <c r="D5" s="24"/>
      <c r="E5" s="25" t="str">
        <f>IF(B5=0,"",ROUND(D5/B5,3))</f>
        <v/>
      </c>
      <c r="F5" s="24">
        <f t="shared" ref="F5:F25" si="0">D5-C5</f>
        <v>0</v>
      </c>
      <c r="G5" s="25" t="str">
        <f t="shared" ref="G5:G25" si="1">IF(C5=0,"",ROUND(F5/C5,3))</f>
        <v/>
      </c>
      <c r="H5" s="26"/>
      <c r="I5" s="58"/>
      <c r="J5" s="58"/>
      <c r="K5" s="58"/>
      <c r="L5" s="59" t="str">
        <f>IF(I5=0,"",ROUND(K5/I5,3))</f>
        <v/>
      </c>
      <c r="M5" s="58">
        <f>K5-J5</f>
        <v>0</v>
      </c>
      <c r="N5" s="59" t="str">
        <f>IF(J5=0,"",ROUND(M5/J5,3))</f>
        <v/>
      </c>
      <c r="O5" s="26"/>
      <c r="P5" s="60"/>
      <c r="Q5" s="60"/>
      <c r="T5" s="60"/>
    </row>
    <row r="6" s="1" customFormat="1" ht="15" customHeight="1" spans="1:21">
      <c r="A6" s="27" t="s">
        <v>14</v>
      </c>
      <c r="B6" s="28">
        <f t="shared" ref="B6:F6" si="2">SUM(B7+B38)</f>
        <v>76442</v>
      </c>
      <c r="C6" s="28">
        <f>C7+C38</f>
        <v>13028</v>
      </c>
      <c r="D6" s="28">
        <f t="shared" si="2"/>
        <v>16304</v>
      </c>
      <c r="E6" s="29">
        <f t="shared" ref="E6:E18" si="3">IF(B6=0,"",D6/B6)</f>
        <v>0.213285889955783</v>
      </c>
      <c r="F6" s="24">
        <f t="shared" si="2"/>
        <v>3276</v>
      </c>
      <c r="G6" s="25">
        <f t="shared" si="1"/>
        <v>0.251</v>
      </c>
      <c r="H6" s="30">
        <f>SUM(H7+H38)</f>
        <v>21813</v>
      </c>
      <c r="I6" s="61" t="s">
        <v>15</v>
      </c>
      <c r="J6" s="28">
        <f>SUM(J7+J38)</f>
        <v>426237</v>
      </c>
      <c r="K6" s="28">
        <f>K7+K38</f>
        <v>154687</v>
      </c>
      <c r="L6" s="28">
        <f>L7+L38</f>
        <v>140270</v>
      </c>
      <c r="M6" s="29">
        <f t="shared" ref="M6:M32" si="4">IF(J6=0,"",L6/J6)</f>
        <v>0.329089215624172</v>
      </c>
      <c r="N6" s="30">
        <f>N7+N38</f>
        <v>-13965</v>
      </c>
      <c r="O6" s="29">
        <f t="shared" ref="O6:O38" si="5">IF(K6=0,"",N6/K6)</f>
        <v>-0.0902790796899545</v>
      </c>
      <c r="P6" s="62"/>
      <c r="Q6" s="62"/>
      <c r="R6" s="62"/>
      <c r="U6" s="62"/>
    </row>
    <row r="7" s="1" customFormat="1" ht="15" customHeight="1" spans="1:21">
      <c r="A7" s="31" t="s">
        <v>16</v>
      </c>
      <c r="B7" s="28">
        <f t="shared" ref="B7:F7" si="6">B8+B30</f>
        <v>56800</v>
      </c>
      <c r="C7" s="28">
        <f t="shared" si="6"/>
        <v>12145</v>
      </c>
      <c r="D7" s="28">
        <f t="shared" si="6"/>
        <v>12727</v>
      </c>
      <c r="E7" s="29">
        <f t="shared" si="3"/>
        <v>0.224066901408451</v>
      </c>
      <c r="F7" s="24">
        <f t="shared" si="6"/>
        <v>582</v>
      </c>
      <c r="G7" s="25">
        <f t="shared" si="1"/>
        <v>0.048</v>
      </c>
      <c r="H7" s="30">
        <f>H8+H30</f>
        <v>18236</v>
      </c>
      <c r="I7" s="31" t="s">
        <v>17</v>
      </c>
      <c r="J7" s="28">
        <f>SUM(J8:J32)</f>
        <v>374596</v>
      </c>
      <c r="K7" s="28">
        <f>K8+K9+K10+K11+K12+K13+K14+K15+K16+K17+K18+K19+K20+K21+K22+K23+K24+K25+K26+K27+K28+K30+K31+K32</f>
        <v>153740</v>
      </c>
      <c r="L7" s="28">
        <f>SUM(L8:L32)</f>
        <v>137108</v>
      </c>
      <c r="M7" s="29">
        <f t="shared" si="4"/>
        <v>0.366015654198123</v>
      </c>
      <c r="N7" s="30">
        <f>SUM(N8:N31)</f>
        <v>-16180</v>
      </c>
      <c r="O7" s="29">
        <f t="shared" si="5"/>
        <v>-0.10524261740601</v>
      </c>
      <c r="P7" s="62"/>
      <c r="Q7" s="62"/>
      <c r="R7" s="62"/>
      <c r="T7" s="49"/>
      <c r="U7" s="62"/>
    </row>
    <row r="8" s="1" customFormat="1" ht="15" customHeight="1" spans="1:21">
      <c r="A8" s="31" t="s">
        <v>18</v>
      </c>
      <c r="B8" s="28">
        <f>SUM(B9:B27)</f>
        <v>38000</v>
      </c>
      <c r="C8" s="28">
        <f>C9+C10+C11+C12+C14+C15+C16+C17+C18+C19+C20+C21+C22+C23+C24</f>
        <v>9876</v>
      </c>
      <c r="D8" s="28">
        <f>SUM(D9:D27)</f>
        <v>7179</v>
      </c>
      <c r="E8" s="29">
        <f t="shared" si="3"/>
        <v>0.188921052631579</v>
      </c>
      <c r="F8" s="28">
        <f>SUM(F9:F24)</f>
        <v>-2697</v>
      </c>
      <c r="G8" s="25">
        <f t="shared" si="1"/>
        <v>-0.273</v>
      </c>
      <c r="H8" s="28">
        <f>SUM(H9:H24)</f>
        <v>12688</v>
      </c>
      <c r="I8" s="32" t="s">
        <v>19</v>
      </c>
      <c r="J8" s="63">
        <v>57701</v>
      </c>
      <c r="K8" s="64">
        <v>25547</v>
      </c>
      <c r="L8" s="64">
        <v>21693</v>
      </c>
      <c r="M8" s="29">
        <f t="shared" si="4"/>
        <v>0.375955356059687</v>
      </c>
      <c r="N8" s="30">
        <f t="shared" ref="N8:N38" si="7">L8-K8</f>
        <v>-3854</v>
      </c>
      <c r="O8" s="29">
        <f t="shared" si="5"/>
        <v>-0.150859200688926</v>
      </c>
      <c r="P8" s="62"/>
      <c r="Q8" s="62"/>
      <c r="R8" s="62"/>
      <c r="U8" s="62"/>
    </row>
    <row r="9" s="1" customFormat="1" ht="15" customHeight="1" spans="1:21">
      <c r="A9" s="32" t="s">
        <v>20</v>
      </c>
      <c r="B9" s="33">
        <v>20547</v>
      </c>
      <c r="C9" s="34">
        <v>4354</v>
      </c>
      <c r="D9" s="34">
        <v>3466</v>
      </c>
      <c r="E9" s="29">
        <f t="shared" si="3"/>
        <v>0.168686426242274</v>
      </c>
      <c r="F9" s="24">
        <f>D9-C9</f>
        <v>-888</v>
      </c>
      <c r="G9" s="25">
        <f t="shared" si="1"/>
        <v>-0.204</v>
      </c>
      <c r="H9" s="30">
        <f>D9/0.5</f>
        <v>6932</v>
      </c>
      <c r="I9" s="32" t="s">
        <v>21</v>
      </c>
      <c r="J9" s="65">
        <v>0</v>
      </c>
      <c r="K9" s="64">
        <v>0</v>
      </c>
      <c r="L9" s="64">
        <v>0</v>
      </c>
      <c r="M9" s="29" t="str">
        <f t="shared" si="4"/>
        <v/>
      </c>
      <c r="N9" s="30">
        <f t="shared" si="7"/>
        <v>0</v>
      </c>
      <c r="O9" s="29" t="str">
        <f t="shared" si="5"/>
        <v/>
      </c>
      <c r="P9" s="62"/>
      <c r="Q9" s="62"/>
      <c r="R9" s="89"/>
      <c r="T9" s="49"/>
      <c r="U9" s="62"/>
    </row>
    <row r="10" s="1" customFormat="1" ht="15" customHeight="1" spans="1:18">
      <c r="A10" s="32" t="s">
        <v>22</v>
      </c>
      <c r="B10" s="35"/>
      <c r="C10" s="3"/>
      <c r="D10" s="3"/>
      <c r="E10" s="29" t="str">
        <f t="shared" si="3"/>
        <v/>
      </c>
      <c r="F10" s="24">
        <f t="shared" si="0"/>
        <v>0</v>
      </c>
      <c r="G10" s="25" t="str">
        <f t="shared" si="1"/>
        <v/>
      </c>
      <c r="H10" s="30"/>
      <c r="I10" s="32" t="s">
        <v>23</v>
      </c>
      <c r="J10" s="66">
        <v>20</v>
      </c>
      <c r="K10" s="64">
        <v>0</v>
      </c>
      <c r="L10" s="64">
        <v>0</v>
      </c>
      <c r="M10" s="29">
        <f t="shared" si="4"/>
        <v>0</v>
      </c>
      <c r="N10" s="30">
        <f t="shared" si="7"/>
        <v>0</v>
      </c>
      <c r="O10" s="29" t="str">
        <f t="shared" si="5"/>
        <v/>
      </c>
      <c r="P10" s="62"/>
      <c r="Q10" s="62"/>
      <c r="R10" s="62"/>
    </row>
    <row r="11" s="1" customFormat="1" ht="15" customHeight="1" spans="1:18">
      <c r="A11" s="32" t="s">
        <v>24</v>
      </c>
      <c r="B11" s="35"/>
      <c r="C11" s="34"/>
      <c r="D11" s="34"/>
      <c r="E11" s="29" t="str">
        <f t="shared" si="3"/>
        <v/>
      </c>
      <c r="F11" s="24">
        <f t="shared" si="0"/>
        <v>0</v>
      </c>
      <c r="G11" s="25" t="str">
        <f t="shared" si="1"/>
        <v/>
      </c>
      <c r="H11" s="30">
        <f>D11</f>
        <v>0</v>
      </c>
      <c r="I11" s="32" t="s">
        <v>25</v>
      </c>
      <c r="J11" s="65">
        <v>33454</v>
      </c>
      <c r="K11" s="64">
        <v>15969</v>
      </c>
      <c r="L11" s="64">
        <v>12296</v>
      </c>
      <c r="M11" s="29">
        <f t="shared" si="4"/>
        <v>0.367549470915287</v>
      </c>
      <c r="N11" s="30">
        <f t="shared" si="7"/>
        <v>-3673</v>
      </c>
      <c r="O11" s="29">
        <f t="shared" si="5"/>
        <v>-0.230008140772747</v>
      </c>
      <c r="P11" s="62"/>
      <c r="Q11" s="62"/>
      <c r="R11" s="62"/>
    </row>
    <row r="12" s="1" customFormat="1" ht="15" customHeight="1" spans="1:18">
      <c r="A12" s="32" t="s">
        <v>26</v>
      </c>
      <c r="B12" s="33">
        <v>4979</v>
      </c>
      <c r="C12" s="28">
        <v>1702</v>
      </c>
      <c r="D12" s="28">
        <v>1163</v>
      </c>
      <c r="E12" s="29">
        <f t="shared" si="3"/>
        <v>0.233581040369552</v>
      </c>
      <c r="F12" s="24">
        <f t="shared" si="0"/>
        <v>-539</v>
      </c>
      <c r="G12" s="25">
        <f t="shared" si="1"/>
        <v>-0.317</v>
      </c>
      <c r="H12" s="30">
        <f>D12/0.4</f>
        <v>2907.5</v>
      </c>
      <c r="I12" s="67" t="s">
        <v>27</v>
      </c>
      <c r="J12" s="68">
        <v>125927</v>
      </c>
      <c r="K12" s="69">
        <v>48421</v>
      </c>
      <c r="L12" s="69">
        <v>42813</v>
      </c>
      <c r="M12" s="70">
        <f t="shared" si="4"/>
        <v>0.339982688382952</v>
      </c>
      <c r="N12" s="71">
        <f t="shared" si="7"/>
        <v>-5608</v>
      </c>
      <c r="O12" s="70">
        <f t="shared" si="5"/>
        <v>-0.115817517192953</v>
      </c>
      <c r="P12" s="62"/>
      <c r="Q12" s="62"/>
      <c r="R12" s="62"/>
    </row>
    <row r="13" s="1" customFormat="1" ht="15" customHeight="1" spans="1:21">
      <c r="A13" s="32" t="s">
        <v>28</v>
      </c>
      <c r="B13" s="33"/>
      <c r="C13" s="28"/>
      <c r="D13" s="28"/>
      <c r="E13" s="29" t="str">
        <f t="shared" si="3"/>
        <v/>
      </c>
      <c r="F13" s="24">
        <f t="shared" si="0"/>
        <v>0</v>
      </c>
      <c r="G13" s="25" t="str">
        <f t="shared" si="1"/>
        <v/>
      </c>
      <c r="H13" s="30"/>
      <c r="I13" s="67" t="s">
        <v>29</v>
      </c>
      <c r="J13" s="68">
        <v>193</v>
      </c>
      <c r="K13" s="72">
        <v>63</v>
      </c>
      <c r="L13" s="72">
        <v>54</v>
      </c>
      <c r="M13" s="70">
        <f t="shared" si="4"/>
        <v>0.27979274611399</v>
      </c>
      <c r="N13" s="71">
        <f t="shared" si="7"/>
        <v>-9</v>
      </c>
      <c r="O13" s="70">
        <f t="shared" si="5"/>
        <v>-0.142857142857143</v>
      </c>
      <c r="P13" s="62"/>
      <c r="Q13" s="62"/>
      <c r="R13" s="62"/>
      <c r="S13" s="62"/>
      <c r="T13" s="62"/>
      <c r="U13" s="62"/>
    </row>
    <row r="14" s="1" customFormat="1" ht="15" customHeight="1" spans="1:18">
      <c r="A14" s="32" t="s">
        <v>30</v>
      </c>
      <c r="B14" s="33">
        <v>1205</v>
      </c>
      <c r="C14" s="28">
        <v>921</v>
      </c>
      <c r="D14" s="28">
        <v>199</v>
      </c>
      <c r="E14" s="29">
        <f t="shared" si="3"/>
        <v>0.165145228215768</v>
      </c>
      <c r="F14" s="24">
        <f t="shared" si="0"/>
        <v>-722</v>
      </c>
      <c r="G14" s="25">
        <f t="shared" si="1"/>
        <v>-0.784</v>
      </c>
      <c r="H14" s="30">
        <f>D14/0.4</f>
        <v>497.5</v>
      </c>
      <c r="I14" s="67" t="s">
        <v>31</v>
      </c>
      <c r="J14" s="68">
        <v>2682</v>
      </c>
      <c r="K14" s="72">
        <v>1019</v>
      </c>
      <c r="L14" s="72">
        <v>844</v>
      </c>
      <c r="M14" s="70">
        <f t="shared" si="4"/>
        <v>0.31469052945563</v>
      </c>
      <c r="N14" s="71">
        <f t="shared" si="7"/>
        <v>-175</v>
      </c>
      <c r="O14" s="70">
        <f t="shared" si="5"/>
        <v>-0.171736997055937</v>
      </c>
      <c r="P14" s="62"/>
      <c r="Q14" s="62"/>
      <c r="R14" s="62"/>
    </row>
    <row r="15" s="1" customFormat="1" ht="15" customHeight="1" spans="1:18">
      <c r="A15" s="32" t="s">
        <v>32</v>
      </c>
      <c r="B15" s="33">
        <v>5411</v>
      </c>
      <c r="C15" s="34">
        <v>1961</v>
      </c>
      <c r="D15" s="34">
        <v>909</v>
      </c>
      <c r="E15" s="29">
        <f t="shared" si="3"/>
        <v>0.167991129181297</v>
      </c>
      <c r="F15" s="24">
        <f t="shared" si="0"/>
        <v>-1052</v>
      </c>
      <c r="G15" s="25">
        <f t="shared" si="1"/>
        <v>-0.536</v>
      </c>
      <c r="H15" s="30">
        <f t="shared" ref="H15:H25" si="8">D15</f>
        <v>909</v>
      </c>
      <c r="I15" s="67" t="s">
        <v>33</v>
      </c>
      <c r="J15" s="68">
        <v>42131</v>
      </c>
      <c r="K15" s="72">
        <v>19704</v>
      </c>
      <c r="L15" s="72">
        <v>16547</v>
      </c>
      <c r="M15" s="70">
        <f t="shared" si="4"/>
        <v>0.392751180840711</v>
      </c>
      <c r="N15" s="71">
        <f t="shared" si="7"/>
        <v>-3157</v>
      </c>
      <c r="O15" s="70">
        <f t="shared" si="5"/>
        <v>-0.160221274868047</v>
      </c>
      <c r="P15" s="62"/>
      <c r="Q15" s="62"/>
      <c r="R15" s="62"/>
    </row>
    <row r="16" s="1" customFormat="1" ht="15" customHeight="1" spans="1:18">
      <c r="A16" s="32" t="s">
        <v>34</v>
      </c>
      <c r="B16" s="33"/>
      <c r="C16" s="3"/>
      <c r="D16" s="3"/>
      <c r="E16" s="29" t="str">
        <f t="shared" si="3"/>
        <v/>
      </c>
      <c r="F16" s="24">
        <f t="shared" si="0"/>
        <v>0</v>
      </c>
      <c r="G16" s="25" t="str">
        <f t="shared" si="1"/>
        <v/>
      </c>
      <c r="H16" s="30"/>
      <c r="I16" s="67" t="s">
        <v>35</v>
      </c>
      <c r="J16" s="73">
        <v>22441</v>
      </c>
      <c r="K16" s="72">
        <v>13892</v>
      </c>
      <c r="L16" s="72">
        <v>9363</v>
      </c>
      <c r="M16" s="70">
        <f t="shared" si="4"/>
        <v>0.417227396283588</v>
      </c>
      <c r="N16" s="71">
        <f t="shared" si="7"/>
        <v>-4529</v>
      </c>
      <c r="O16" s="70">
        <f t="shared" si="5"/>
        <v>-0.326014972646127</v>
      </c>
      <c r="P16" s="62"/>
      <c r="Q16" s="62"/>
      <c r="R16" s="62"/>
    </row>
    <row r="17" s="1" customFormat="1" customHeight="1" spans="1:18">
      <c r="A17" s="32" t="s">
        <v>36</v>
      </c>
      <c r="B17" s="35">
        <v>1243</v>
      </c>
      <c r="C17" s="35">
        <v>323</v>
      </c>
      <c r="D17" s="35">
        <v>237</v>
      </c>
      <c r="E17" s="29">
        <f t="shared" si="3"/>
        <v>0.190667739340306</v>
      </c>
      <c r="F17" s="24">
        <f t="shared" si="0"/>
        <v>-86</v>
      </c>
      <c r="G17" s="25">
        <f t="shared" si="1"/>
        <v>-0.266</v>
      </c>
      <c r="H17" s="30">
        <f t="shared" si="8"/>
        <v>237</v>
      </c>
      <c r="I17" s="67" t="s">
        <v>37</v>
      </c>
      <c r="J17" s="68">
        <v>386</v>
      </c>
      <c r="K17" s="72">
        <v>744</v>
      </c>
      <c r="L17" s="72">
        <v>492</v>
      </c>
      <c r="M17" s="70">
        <f t="shared" si="4"/>
        <v>1.27461139896373</v>
      </c>
      <c r="N17" s="71">
        <f t="shared" si="7"/>
        <v>-252</v>
      </c>
      <c r="O17" s="70">
        <f t="shared" si="5"/>
        <v>-0.338709677419355</v>
      </c>
      <c r="P17" s="62"/>
      <c r="Q17" s="62"/>
      <c r="R17" s="62"/>
    </row>
    <row r="18" s="1" customFormat="1" ht="15" customHeight="1" spans="1:18">
      <c r="A18" s="32" t="s">
        <v>38</v>
      </c>
      <c r="B18" s="35">
        <v>589</v>
      </c>
      <c r="C18" s="34">
        <v>7</v>
      </c>
      <c r="D18" s="34">
        <v>8</v>
      </c>
      <c r="E18" s="29">
        <f t="shared" si="3"/>
        <v>0.0135823429541596</v>
      </c>
      <c r="F18" s="24">
        <f t="shared" si="0"/>
        <v>1</v>
      </c>
      <c r="G18" s="25">
        <f t="shared" si="1"/>
        <v>0.143</v>
      </c>
      <c r="H18" s="30">
        <f t="shared" si="8"/>
        <v>8</v>
      </c>
      <c r="I18" s="67" t="s">
        <v>39</v>
      </c>
      <c r="J18" s="68">
        <v>2504</v>
      </c>
      <c r="K18" s="72">
        <v>3301</v>
      </c>
      <c r="L18" s="72">
        <v>1091</v>
      </c>
      <c r="M18" s="70">
        <f t="shared" si="4"/>
        <v>0.435702875399361</v>
      </c>
      <c r="N18" s="71">
        <f t="shared" si="7"/>
        <v>-2210</v>
      </c>
      <c r="O18" s="70">
        <f t="shared" si="5"/>
        <v>-0.669494092699182</v>
      </c>
      <c r="P18" s="62"/>
      <c r="Q18" s="62"/>
      <c r="R18" s="62"/>
    </row>
    <row r="19" s="1" customFormat="1" ht="15" customHeight="1" spans="1:18">
      <c r="A19" s="32" t="s">
        <v>40</v>
      </c>
      <c r="B19" s="35">
        <v>629</v>
      </c>
      <c r="C19" s="34">
        <v>171</v>
      </c>
      <c r="D19" s="34">
        <v>114</v>
      </c>
      <c r="E19" s="29"/>
      <c r="F19" s="24">
        <f t="shared" si="0"/>
        <v>-57</v>
      </c>
      <c r="G19" s="25">
        <f t="shared" si="1"/>
        <v>-0.333</v>
      </c>
      <c r="H19" s="30">
        <f t="shared" si="8"/>
        <v>114</v>
      </c>
      <c r="I19" s="67" t="s">
        <v>41</v>
      </c>
      <c r="J19" s="68">
        <v>41287</v>
      </c>
      <c r="K19" s="72">
        <v>11687</v>
      </c>
      <c r="L19" s="72">
        <v>18704</v>
      </c>
      <c r="M19" s="70">
        <f t="shared" si="4"/>
        <v>0.45302395427132</v>
      </c>
      <c r="N19" s="71">
        <f t="shared" si="7"/>
        <v>7017</v>
      </c>
      <c r="O19" s="70">
        <f t="shared" si="5"/>
        <v>0.600410712757765</v>
      </c>
      <c r="P19" s="62"/>
      <c r="Q19" s="62"/>
      <c r="R19" s="62"/>
    </row>
    <row r="20" s="1" customFormat="1" ht="15" customHeight="1" spans="1:18">
      <c r="A20" s="32" t="s">
        <v>42</v>
      </c>
      <c r="B20" s="35">
        <v>305</v>
      </c>
      <c r="C20" s="34">
        <v>1</v>
      </c>
      <c r="D20" s="34">
        <v>2</v>
      </c>
      <c r="E20" s="29">
        <f t="shared" ref="E20:E27" si="9">IF(B20=0,"",D20/B20)</f>
        <v>0.00655737704918033</v>
      </c>
      <c r="F20" s="24">
        <f t="shared" si="0"/>
        <v>1</v>
      </c>
      <c r="G20" s="25">
        <f t="shared" si="1"/>
        <v>1</v>
      </c>
      <c r="H20" s="30">
        <f t="shared" si="8"/>
        <v>2</v>
      </c>
      <c r="I20" s="67" t="s">
        <v>43</v>
      </c>
      <c r="J20" s="68">
        <v>1326</v>
      </c>
      <c r="K20" s="72">
        <v>1337</v>
      </c>
      <c r="L20" s="72">
        <v>658</v>
      </c>
      <c r="M20" s="70">
        <f t="shared" si="4"/>
        <v>0.496229260935143</v>
      </c>
      <c r="N20" s="71">
        <f t="shared" si="7"/>
        <v>-679</v>
      </c>
      <c r="O20" s="70">
        <f t="shared" si="5"/>
        <v>-0.507853403141361</v>
      </c>
      <c r="P20" s="62"/>
      <c r="Q20" s="62"/>
      <c r="R20" s="62"/>
    </row>
    <row r="21" s="1" customFormat="1" ht="15" customHeight="1" spans="1:18">
      <c r="A21" s="32" t="s">
        <v>44</v>
      </c>
      <c r="B21" s="35">
        <v>418</v>
      </c>
      <c r="C21" s="35">
        <v>91</v>
      </c>
      <c r="D21" s="35">
        <v>610</v>
      </c>
      <c r="E21" s="29">
        <f t="shared" si="9"/>
        <v>1.45933014354067</v>
      </c>
      <c r="F21" s="24">
        <f t="shared" si="0"/>
        <v>519</v>
      </c>
      <c r="G21" s="25">
        <f t="shared" si="1"/>
        <v>5.703</v>
      </c>
      <c r="H21" s="30">
        <f t="shared" si="8"/>
        <v>610</v>
      </c>
      <c r="I21" s="32" t="s">
        <v>45</v>
      </c>
      <c r="J21" s="65">
        <v>0</v>
      </c>
      <c r="K21" s="74">
        <v>149</v>
      </c>
      <c r="L21" s="74"/>
      <c r="M21" s="29" t="str">
        <f t="shared" si="4"/>
        <v/>
      </c>
      <c r="N21" s="30">
        <f t="shared" si="7"/>
        <v>-149</v>
      </c>
      <c r="O21" s="29">
        <f t="shared" si="5"/>
        <v>-1</v>
      </c>
      <c r="P21" s="62"/>
      <c r="Q21" s="62"/>
      <c r="R21" s="62"/>
    </row>
    <row r="22" s="1" customFormat="1" ht="15" customHeight="1" spans="1:18">
      <c r="A22" s="32" t="s">
        <v>46</v>
      </c>
      <c r="B22" s="35">
        <v>983</v>
      </c>
      <c r="C22" s="34">
        <v>190</v>
      </c>
      <c r="D22" s="34">
        <v>281</v>
      </c>
      <c r="E22" s="29">
        <f t="shared" si="9"/>
        <v>0.285859613428281</v>
      </c>
      <c r="F22" s="24">
        <f t="shared" si="0"/>
        <v>91</v>
      </c>
      <c r="G22" s="25">
        <f t="shared" si="1"/>
        <v>0.479</v>
      </c>
      <c r="H22" s="30">
        <f t="shared" si="8"/>
        <v>281</v>
      </c>
      <c r="I22" s="67" t="s">
        <v>47</v>
      </c>
      <c r="J22" s="68">
        <v>788</v>
      </c>
      <c r="K22" s="72">
        <v>211</v>
      </c>
      <c r="L22" s="72">
        <v>59</v>
      </c>
      <c r="M22" s="70">
        <f t="shared" si="4"/>
        <v>0.0748730964467005</v>
      </c>
      <c r="N22" s="71">
        <f t="shared" si="7"/>
        <v>-152</v>
      </c>
      <c r="O22" s="70">
        <f t="shared" si="5"/>
        <v>-0.720379146919431</v>
      </c>
      <c r="P22" s="62"/>
      <c r="Q22" s="62"/>
      <c r="R22" s="62"/>
    </row>
    <row r="23" s="1" customFormat="1" ht="15" customHeight="1" spans="1:18">
      <c r="A23" s="32" t="s">
        <v>48</v>
      </c>
      <c r="B23" s="35">
        <v>606</v>
      </c>
      <c r="C23" s="34"/>
      <c r="D23" s="34"/>
      <c r="E23" s="29">
        <f t="shared" si="9"/>
        <v>0</v>
      </c>
      <c r="F23" s="24">
        <f t="shared" si="0"/>
        <v>0</v>
      </c>
      <c r="G23" s="25" t="str">
        <f t="shared" si="1"/>
        <v/>
      </c>
      <c r="H23" s="30">
        <f t="shared" si="8"/>
        <v>0</v>
      </c>
      <c r="I23" s="32" t="s">
        <v>49</v>
      </c>
      <c r="J23" s="65">
        <v>0</v>
      </c>
      <c r="K23" s="75">
        <v>0</v>
      </c>
      <c r="L23" s="75">
        <v>0</v>
      </c>
      <c r="M23" s="29" t="str">
        <f t="shared" si="4"/>
        <v/>
      </c>
      <c r="N23" s="30">
        <f t="shared" si="7"/>
        <v>0</v>
      </c>
      <c r="O23" s="29" t="str">
        <f t="shared" si="5"/>
        <v/>
      </c>
      <c r="P23" s="62"/>
      <c r="Q23" s="62"/>
      <c r="R23" s="62"/>
    </row>
    <row r="24" s="1" customFormat="1" ht="15" customHeight="1" spans="1:18">
      <c r="A24" s="32" t="s">
        <v>50</v>
      </c>
      <c r="B24" s="35">
        <v>1085</v>
      </c>
      <c r="C24" s="35">
        <v>155</v>
      </c>
      <c r="D24" s="35">
        <v>190</v>
      </c>
      <c r="E24" s="29">
        <f t="shared" si="9"/>
        <v>0.175115207373272</v>
      </c>
      <c r="F24" s="24">
        <f t="shared" si="0"/>
        <v>35</v>
      </c>
      <c r="G24" s="25">
        <f t="shared" si="1"/>
        <v>0.226</v>
      </c>
      <c r="H24" s="30">
        <f t="shared" si="8"/>
        <v>190</v>
      </c>
      <c r="I24" s="32" t="s">
        <v>51</v>
      </c>
      <c r="J24" s="65">
        <v>0</v>
      </c>
      <c r="K24" s="75">
        <v>0</v>
      </c>
      <c r="L24" s="75">
        <v>0</v>
      </c>
      <c r="M24" s="29" t="str">
        <f t="shared" si="4"/>
        <v/>
      </c>
      <c r="N24" s="30">
        <f t="shared" si="7"/>
        <v>0</v>
      </c>
      <c r="O24" s="29" t="str">
        <f t="shared" si="5"/>
        <v/>
      </c>
      <c r="P24" s="62"/>
      <c r="Q24" s="62"/>
      <c r="R24" s="62"/>
    </row>
    <row r="25" s="1" customFormat="1" ht="15" customHeight="1" spans="1:18">
      <c r="A25" s="32" t="s">
        <v>52</v>
      </c>
      <c r="B25" s="36"/>
      <c r="C25" s="35"/>
      <c r="D25" s="35"/>
      <c r="E25" s="29" t="str">
        <f t="shared" si="9"/>
        <v/>
      </c>
      <c r="F25" s="24">
        <f t="shared" si="0"/>
        <v>0</v>
      </c>
      <c r="G25" s="25" t="str">
        <f t="shared" si="1"/>
        <v/>
      </c>
      <c r="H25" s="30">
        <f t="shared" si="8"/>
        <v>0</v>
      </c>
      <c r="I25" s="67" t="s">
        <v>53</v>
      </c>
      <c r="J25" s="68">
        <v>1261</v>
      </c>
      <c r="K25" s="72">
        <v>1170</v>
      </c>
      <c r="L25" s="72">
        <v>382</v>
      </c>
      <c r="M25" s="70">
        <f t="shared" si="4"/>
        <v>0.302934179222839</v>
      </c>
      <c r="N25" s="71">
        <f t="shared" si="7"/>
        <v>-788</v>
      </c>
      <c r="O25" s="70">
        <f t="shared" si="5"/>
        <v>-0.673504273504274</v>
      </c>
      <c r="P25" s="62"/>
      <c r="Q25" s="62"/>
      <c r="R25" s="62"/>
    </row>
    <row r="26" s="1" customFormat="1" ht="15" customHeight="1" spans="1:18">
      <c r="A26" s="37" t="s">
        <v>54</v>
      </c>
      <c r="B26" s="38"/>
      <c r="C26" s="28"/>
      <c r="D26" s="39"/>
      <c r="E26" s="29" t="str">
        <f t="shared" si="9"/>
        <v/>
      </c>
      <c r="F26" s="40"/>
      <c r="G26" s="29" t="str">
        <f>IF(D26=0,"",F26/D26)</f>
        <v/>
      </c>
      <c r="H26" s="41"/>
      <c r="I26" s="67" t="s">
        <v>55</v>
      </c>
      <c r="J26" s="73">
        <v>17437</v>
      </c>
      <c r="K26" s="72">
        <v>5009</v>
      </c>
      <c r="L26" s="72">
        <v>7468</v>
      </c>
      <c r="M26" s="70">
        <f t="shared" si="4"/>
        <v>0.42828468199805</v>
      </c>
      <c r="N26" s="71">
        <f t="shared" si="7"/>
        <v>2459</v>
      </c>
      <c r="O26" s="70">
        <f t="shared" si="5"/>
        <v>0.490916350568976</v>
      </c>
      <c r="P26" s="62"/>
      <c r="Q26" s="62"/>
      <c r="R26" s="62"/>
    </row>
    <row r="27" s="1" customFormat="1" ht="15" customHeight="1" spans="1:18">
      <c r="A27" s="32" t="s">
        <v>56</v>
      </c>
      <c r="B27" s="28"/>
      <c r="C27" s="28"/>
      <c r="D27" s="28"/>
      <c r="E27" s="29" t="str">
        <f t="shared" si="9"/>
        <v/>
      </c>
      <c r="F27" s="30">
        <f>D27-C27</f>
        <v>0</v>
      </c>
      <c r="G27" s="29" t="str">
        <f t="shared" ref="G27:G38" si="10">IF(C27=0,"",F27/C27)</f>
        <v/>
      </c>
      <c r="H27" s="30">
        <f t="shared" ref="H27:H38" si="11">D27</f>
        <v>0</v>
      </c>
      <c r="I27" s="32" t="s">
        <v>57</v>
      </c>
      <c r="J27" s="65">
        <v>146</v>
      </c>
      <c r="K27" s="74">
        <v>75</v>
      </c>
      <c r="L27" s="74">
        <v>0</v>
      </c>
      <c r="M27" s="29">
        <f t="shared" si="4"/>
        <v>0</v>
      </c>
      <c r="N27" s="30">
        <f t="shared" si="7"/>
        <v>-75</v>
      </c>
      <c r="O27" s="29">
        <f t="shared" si="5"/>
        <v>-1</v>
      </c>
      <c r="P27" s="62"/>
      <c r="Q27" s="62"/>
      <c r="R27" s="62"/>
    </row>
    <row r="28" s="1" customFormat="1" ht="15" customHeight="1" spans="1:18">
      <c r="A28" s="32"/>
      <c r="B28" s="28"/>
      <c r="C28" s="28"/>
      <c r="D28" s="28"/>
      <c r="E28" s="29"/>
      <c r="F28" s="30"/>
      <c r="G28" s="29"/>
      <c r="H28" s="30"/>
      <c r="I28" s="32" t="s">
        <v>58</v>
      </c>
      <c r="J28" s="65">
        <v>1032</v>
      </c>
      <c r="K28" s="75">
        <v>608</v>
      </c>
      <c r="L28" s="75">
        <v>434</v>
      </c>
      <c r="M28" s="29">
        <f t="shared" si="4"/>
        <v>0.420542635658915</v>
      </c>
      <c r="N28" s="30">
        <f t="shared" si="7"/>
        <v>-174</v>
      </c>
      <c r="O28" s="29">
        <f t="shared" si="5"/>
        <v>-0.286184210526316</v>
      </c>
      <c r="P28" s="62"/>
      <c r="Q28" s="62"/>
      <c r="R28" s="62"/>
    </row>
    <row r="29" s="1" customFormat="1" ht="15" customHeight="1" spans="1:18">
      <c r="A29" s="32"/>
      <c r="B29" s="28"/>
      <c r="C29" s="28"/>
      <c r="D29" s="28"/>
      <c r="E29" s="29"/>
      <c r="F29" s="30"/>
      <c r="G29" s="29"/>
      <c r="H29" s="30"/>
      <c r="I29" s="32" t="s">
        <v>59</v>
      </c>
      <c r="J29" s="76">
        <v>4000</v>
      </c>
      <c r="K29" s="77"/>
      <c r="L29" s="77"/>
      <c r="M29" s="29">
        <f t="shared" si="4"/>
        <v>0</v>
      </c>
      <c r="N29" s="30">
        <f t="shared" si="7"/>
        <v>0</v>
      </c>
      <c r="O29" s="29" t="str">
        <f t="shared" si="5"/>
        <v/>
      </c>
      <c r="P29" s="62"/>
      <c r="Q29" s="62"/>
      <c r="R29" s="62"/>
    </row>
    <row r="30" s="1" customFormat="1" ht="15" customHeight="1" spans="1:21">
      <c r="A30" s="31" t="s">
        <v>60</v>
      </c>
      <c r="B30" s="28">
        <f t="shared" ref="B30:F30" si="12">SUM(B31:B37)</f>
        <v>18800</v>
      </c>
      <c r="C30" s="28">
        <f>C31+C32+C33+C35</f>
        <v>2269</v>
      </c>
      <c r="D30" s="28">
        <f t="shared" si="12"/>
        <v>5548</v>
      </c>
      <c r="E30" s="29">
        <f t="shared" ref="E30:E38" si="13">IF(B30=0,"",D30/B30)</f>
        <v>0.295106382978723</v>
      </c>
      <c r="F30" s="30">
        <f t="shared" si="12"/>
        <v>3279</v>
      </c>
      <c r="G30" s="29">
        <f t="shared" si="10"/>
        <v>1.44513001322168</v>
      </c>
      <c r="H30" s="30">
        <f>SUM(H31:H37)</f>
        <v>5548</v>
      </c>
      <c r="I30" s="32" t="s">
        <v>61</v>
      </c>
      <c r="J30" s="65">
        <v>17810</v>
      </c>
      <c r="K30" s="74">
        <v>4298</v>
      </c>
      <c r="L30" s="74">
        <v>4134</v>
      </c>
      <c r="M30" s="29">
        <f t="shared" si="4"/>
        <v>0.232116788321168</v>
      </c>
      <c r="N30" s="30">
        <f t="shared" si="7"/>
        <v>-164</v>
      </c>
      <c r="O30" s="29">
        <f t="shared" si="5"/>
        <v>-0.0381572824569567</v>
      </c>
      <c r="P30" s="62"/>
      <c r="Q30" s="62"/>
      <c r="R30" s="62"/>
      <c r="U30" s="49"/>
    </row>
    <row r="31" s="1" customFormat="1" ht="15" customHeight="1" spans="1:21">
      <c r="A31" s="42" t="s">
        <v>62</v>
      </c>
      <c r="B31" s="36">
        <v>3775</v>
      </c>
      <c r="C31" s="34">
        <v>614</v>
      </c>
      <c r="D31" s="34">
        <v>425</v>
      </c>
      <c r="E31" s="29">
        <f t="shared" si="13"/>
        <v>0.112582781456954</v>
      </c>
      <c r="F31" s="30">
        <f t="shared" ref="F27:F38" si="14">D31-C31</f>
        <v>-189</v>
      </c>
      <c r="G31" s="29">
        <f t="shared" si="10"/>
        <v>-0.307817589576547</v>
      </c>
      <c r="H31" s="30">
        <f t="shared" si="11"/>
        <v>425</v>
      </c>
      <c r="I31" s="32" t="s">
        <v>63</v>
      </c>
      <c r="J31" s="76">
        <v>70</v>
      </c>
      <c r="K31" s="77">
        <v>30</v>
      </c>
      <c r="L31" s="77">
        <v>22</v>
      </c>
      <c r="M31" s="29">
        <f t="shared" si="4"/>
        <v>0.314285714285714</v>
      </c>
      <c r="N31" s="30">
        <f t="shared" si="7"/>
        <v>-8</v>
      </c>
      <c r="O31" s="29">
        <f t="shared" si="5"/>
        <v>-0.266666666666667</v>
      </c>
      <c r="P31" s="62"/>
      <c r="Q31" s="62"/>
      <c r="R31" s="62"/>
      <c r="U31" s="49"/>
    </row>
    <row r="32" s="1" customFormat="1" ht="15" customHeight="1" spans="1:18">
      <c r="A32" s="42" t="s">
        <v>64</v>
      </c>
      <c r="B32" s="36">
        <v>1124</v>
      </c>
      <c r="C32" s="34">
        <v>552</v>
      </c>
      <c r="D32" s="34">
        <v>375</v>
      </c>
      <c r="E32" s="29">
        <f t="shared" si="13"/>
        <v>0.333629893238434</v>
      </c>
      <c r="F32" s="30">
        <f t="shared" si="14"/>
        <v>-177</v>
      </c>
      <c r="G32" s="29">
        <f t="shared" si="10"/>
        <v>-0.320652173913043</v>
      </c>
      <c r="H32" s="30">
        <f t="shared" si="11"/>
        <v>375</v>
      </c>
      <c r="I32" s="78" t="s">
        <v>65</v>
      </c>
      <c r="J32" s="76">
        <v>2000</v>
      </c>
      <c r="K32" s="77">
        <v>506</v>
      </c>
      <c r="L32" s="77">
        <v>54</v>
      </c>
      <c r="M32" s="29">
        <f t="shared" si="4"/>
        <v>0.027</v>
      </c>
      <c r="N32" s="30">
        <f t="shared" si="7"/>
        <v>-452</v>
      </c>
      <c r="O32" s="29">
        <f t="shared" si="5"/>
        <v>-0.893280632411067</v>
      </c>
      <c r="P32" s="62"/>
      <c r="Q32" s="62"/>
      <c r="R32" s="62"/>
    </row>
    <row r="33" s="1" customFormat="1" ht="15" customHeight="1" spans="1:18">
      <c r="A33" s="42" t="s">
        <v>66</v>
      </c>
      <c r="B33" s="36">
        <v>1906</v>
      </c>
      <c r="C33" s="34">
        <v>650</v>
      </c>
      <c r="D33" s="34">
        <v>98</v>
      </c>
      <c r="E33" s="29">
        <f t="shared" si="13"/>
        <v>0.0514165792235047</v>
      </c>
      <c r="F33" s="30">
        <f t="shared" si="14"/>
        <v>-552</v>
      </c>
      <c r="G33" s="29">
        <f t="shared" si="10"/>
        <v>-0.849230769230769</v>
      </c>
      <c r="H33" s="30">
        <f t="shared" si="11"/>
        <v>98</v>
      </c>
      <c r="I33" s="78"/>
      <c r="J33" s="76"/>
      <c r="K33" s="77"/>
      <c r="L33" s="77"/>
      <c r="M33" s="29"/>
      <c r="N33" s="30">
        <f t="shared" si="7"/>
        <v>0</v>
      </c>
      <c r="O33" s="29" t="str">
        <f t="shared" si="5"/>
        <v/>
      </c>
      <c r="P33" s="62"/>
      <c r="Q33" s="62"/>
      <c r="R33" s="62"/>
    </row>
    <row r="34" s="1" customFormat="1" ht="15" customHeight="1" spans="1:18">
      <c r="A34" s="32" t="s">
        <v>67</v>
      </c>
      <c r="B34" s="36"/>
      <c r="C34" s="34"/>
      <c r="D34" s="34"/>
      <c r="E34" s="29" t="str">
        <f t="shared" si="13"/>
        <v/>
      </c>
      <c r="F34" s="30">
        <f t="shared" si="14"/>
        <v>0</v>
      </c>
      <c r="G34" s="29" t="str">
        <f t="shared" si="10"/>
        <v/>
      </c>
      <c r="H34" s="30">
        <f t="shared" si="11"/>
        <v>0</v>
      </c>
      <c r="I34" s="78"/>
      <c r="J34" s="76"/>
      <c r="K34" s="79"/>
      <c r="L34" s="79"/>
      <c r="M34" s="29"/>
      <c r="N34" s="30">
        <f t="shared" si="7"/>
        <v>0</v>
      </c>
      <c r="O34" s="29" t="str">
        <f t="shared" si="5"/>
        <v/>
      </c>
      <c r="P34" s="62"/>
      <c r="Q34" s="62"/>
      <c r="R34" s="62"/>
    </row>
    <row r="35" s="1" customFormat="1" ht="15" customHeight="1" spans="1:18">
      <c r="A35" s="32" t="s">
        <v>68</v>
      </c>
      <c r="B35" s="36">
        <v>10972</v>
      </c>
      <c r="C35" s="34">
        <v>453</v>
      </c>
      <c r="D35" s="34">
        <v>4038</v>
      </c>
      <c r="E35" s="29">
        <f t="shared" si="13"/>
        <v>0.368027706890266</v>
      </c>
      <c r="F35" s="30">
        <f t="shared" si="14"/>
        <v>3585</v>
      </c>
      <c r="G35" s="29">
        <f t="shared" si="10"/>
        <v>7.91390728476821</v>
      </c>
      <c r="H35" s="30">
        <f t="shared" si="11"/>
        <v>4038</v>
      </c>
      <c r="I35" s="78"/>
      <c r="J35" s="76"/>
      <c r="K35" s="80"/>
      <c r="L35" s="80"/>
      <c r="M35" s="29"/>
      <c r="N35" s="30">
        <f t="shared" si="7"/>
        <v>0</v>
      </c>
      <c r="O35" s="29" t="str">
        <f t="shared" si="5"/>
        <v/>
      </c>
      <c r="P35" s="62"/>
      <c r="Q35" s="62"/>
      <c r="R35" s="62"/>
    </row>
    <row r="36" s="1" customFormat="1" ht="15" customHeight="1" spans="1:18">
      <c r="A36" s="32" t="s">
        <v>69</v>
      </c>
      <c r="B36" s="28">
        <v>1000</v>
      </c>
      <c r="C36" s="43"/>
      <c r="D36" s="43">
        <v>607</v>
      </c>
      <c r="E36" s="29">
        <f t="shared" si="13"/>
        <v>0.607</v>
      </c>
      <c r="F36" s="30">
        <f t="shared" si="14"/>
        <v>607</v>
      </c>
      <c r="G36" s="29" t="str">
        <f t="shared" si="10"/>
        <v/>
      </c>
      <c r="H36" s="30">
        <f t="shared" si="11"/>
        <v>607</v>
      </c>
      <c r="I36" s="7"/>
      <c r="J36" s="81"/>
      <c r="K36" s="36"/>
      <c r="L36" s="36"/>
      <c r="M36" s="82" t="str">
        <f t="shared" ref="M36:M38" si="15">IF(J36=0,"",L36/J36)</f>
        <v/>
      </c>
      <c r="N36" s="30">
        <f t="shared" si="7"/>
        <v>0</v>
      </c>
      <c r="O36" s="29" t="str">
        <f t="shared" si="5"/>
        <v/>
      </c>
      <c r="P36" s="62"/>
      <c r="Q36" s="62"/>
      <c r="R36" s="62"/>
    </row>
    <row r="37" s="1" customFormat="1" ht="15" customHeight="1" spans="1:18">
      <c r="A37" s="32" t="s">
        <v>70</v>
      </c>
      <c r="B37" s="28">
        <v>23</v>
      </c>
      <c r="C37" s="43"/>
      <c r="D37" s="43">
        <v>5</v>
      </c>
      <c r="E37" s="29">
        <f t="shared" si="13"/>
        <v>0.217391304347826</v>
      </c>
      <c r="F37" s="30">
        <f t="shared" si="14"/>
        <v>5</v>
      </c>
      <c r="G37" s="29" t="str">
        <f t="shared" si="10"/>
        <v/>
      </c>
      <c r="H37" s="30">
        <f t="shared" si="11"/>
        <v>5</v>
      </c>
      <c r="I37" s="7"/>
      <c r="J37" s="81"/>
      <c r="K37" s="7"/>
      <c r="L37" s="36"/>
      <c r="M37" s="82" t="str">
        <f t="shared" si="15"/>
        <v/>
      </c>
      <c r="N37" s="30">
        <f t="shared" si="7"/>
        <v>0</v>
      </c>
      <c r="O37" s="29" t="str">
        <f t="shared" si="5"/>
        <v/>
      </c>
      <c r="P37" s="62"/>
      <c r="Q37" s="62"/>
      <c r="R37" s="62"/>
    </row>
    <row r="38" s="1" customFormat="1" ht="15" customHeight="1" spans="1:18">
      <c r="A38" s="31" t="s">
        <v>71</v>
      </c>
      <c r="B38" s="28">
        <v>19642</v>
      </c>
      <c r="C38" s="44">
        <v>883</v>
      </c>
      <c r="D38" s="44">
        <v>3577</v>
      </c>
      <c r="E38" s="29">
        <f t="shared" si="13"/>
        <v>0.182109764789736</v>
      </c>
      <c r="F38" s="30">
        <f t="shared" si="14"/>
        <v>2694</v>
      </c>
      <c r="G38" s="29">
        <f t="shared" si="10"/>
        <v>3.05096262740657</v>
      </c>
      <c r="H38" s="30">
        <f t="shared" si="11"/>
        <v>3577</v>
      </c>
      <c r="I38" s="31" t="s">
        <v>72</v>
      </c>
      <c r="J38" s="80">
        <v>51641</v>
      </c>
      <c r="K38" s="36">
        <v>947</v>
      </c>
      <c r="L38" s="80">
        <v>3162</v>
      </c>
      <c r="M38" s="29">
        <f t="shared" si="15"/>
        <v>0.0612304176913693</v>
      </c>
      <c r="N38" s="30">
        <f t="shared" si="7"/>
        <v>2215</v>
      </c>
      <c r="O38" s="29">
        <f t="shared" si="5"/>
        <v>2.3389651531151</v>
      </c>
      <c r="P38" s="62"/>
      <c r="Q38" s="62"/>
      <c r="R38" s="62"/>
    </row>
    <row r="39" s="1" customFormat="1" ht="32.25" customHeight="1" spans="1:18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83"/>
      <c r="Q39" s="83"/>
      <c r="R39" s="83"/>
    </row>
    <row r="40" s="1" customFormat="1" spans="4:18">
      <c r="D40" s="3"/>
      <c r="E40" s="4"/>
      <c r="F40" s="5"/>
      <c r="G40" s="6"/>
      <c r="H40" s="6"/>
      <c r="I40" s="7"/>
      <c r="J40" s="7"/>
      <c r="M40" s="84"/>
      <c r="N40" s="84"/>
      <c r="O40" s="84"/>
      <c r="P40" s="85"/>
      <c r="Q40" s="85"/>
      <c r="R40" s="85"/>
    </row>
    <row r="41" s="1" customFormat="1" spans="4:18">
      <c r="D41" s="3"/>
      <c r="E41" s="46"/>
      <c r="F41" s="47"/>
      <c r="G41" s="48"/>
      <c r="H41" s="48"/>
      <c r="I41" s="7"/>
      <c r="J41" s="7"/>
      <c r="M41" s="46"/>
      <c r="N41" s="86"/>
      <c r="O41" s="46"/>
      <c r="P41" s="87"/>
      <c r="Q41" s="87"/>
      <c r="R41" s="87"/>
    </row>
    <row r="42" s="1" customFormat="1" spans="2:18">
      <c r="B42" s="49"/>
      <c r="C42" s="49"/>
      <c r="D42" s="50"/>
      <c r="E42" s="51"/>
      <c r="F42" s="52"/>
      <c r="G42" s="51"/>
      <c r="H42" s="48"/>
      <c r="I42" s="7"/>
      <c r="J42" s="7"/>
      <c r="M42" s="4"/>
      <c r="N42" s="8"/>
      <c r="O42" s="4"/>
      <c r="P42" s="9"/>
      <c r="Q42" s="9"/>
      <c r="R42" s="9"/>
    </row>
    <row r="43" s="1" customFormat="1" spans="4:18">
      <c r="D43" s="50"/>
      <c r="E43" s="46"/>
      <c r="F43" s="47"/>
      <c r="G43" s="48"/>
      <c r="H43" s="48"/>
      <c r="I43" s="7"/>
      <c r="J43" s="7"/>
      <c r="L43" s="88"/>
      <c r="M43" s="4"/>
      <c r="N43" s="8"/>
      <c r="O43" s="4"/>
      <c r="P43" s="9"/>
      <c r="Q43" s="9"/>
      <c r="R43" s="9"/>
    </row>
    <row r="44" s="1" customFormat="1" spans="4:18">
      <c r="D44" s="50"/>
      <c r="E44" s="46"/>
      <c r="F44" s="47"/>
      <c r="G44" s="48"/>
      <c r="H44" s="48"/>
      <c r="I44" s="7"/>
      <c r="J44" s="7"/>
      <c r="M44" s="4"/>
      <c r="N44" s="8"/>
      <c r="O44" s="4"/>
      <c r="P44" s="9"/>
      <c r="Q44" s="9"/>
      <c r="R44" s="9"/>
    </row>
    <row r="45" s="1" customFormat="1" spans="2:18">
      <c r="B45" s="49"/>
      <c r="C45" s="49"/>
      <c r="D45" s="50"/>
      <c r="E45" s="51"/>
      <c r="F45" s="52"/>
      <c r="G45" s="51"/>
      <c r="H45" s="48"/>
      <c r="I45" s="7"/>
      <c r="J45" s="7"/>
      <c r="M45" s="4"/>
      <c r="N45" s="8"/>
      <c r="O45" s="4"/>
      <c r="P45" s="9"/>
      <c r="Q45" s="9"/>
      <c r="R45" s="9"/>
    </row>
    <row r="46" s="1" customFormat="1" spans="4:18">
      <c r="D46" s="50"/>
      <c r="E46" s="46"/>
      <c r="F46" s="47"/>
      <c r="G46" s="48"/>
      <c r="H46" s="48"/>
      <c r="I46" s="7"/>
      <c r="J46" s="7"/>
      <c r="M46" s="4"/>
      <c r="N46" s="8"/>
      <c r="O46" s="4"/>
      <c r="P46" s="9"/>
      <c r="Q46" s="9"/>
      <c r="R46" s="9"/>
    </row>
    <row r="47" s="1" customFormat="1" spans="4:18">
      <c r="D47" s="50"/>
      <c r="E47" s="46"/>
      <c r="F47" s="47"/>
      <c r="G47" s="48"/>
      <c r="H47" s="48"/>
      <c r="I47" s="7"/>
      <c r="J47" s="7"/>
      <c r="M47" s="4"/>
      <c r="N47" s="8"/>
      <c r="O47" s="4"/>
      <c r="P47" s="9"/>
      <c r="Q47" s="9"/>
      <c r="R47" s="9"/>
    </row>
    <row r="48" s="1" customFormat="1" spans="4:18">
      <c r="D48" s="50"/>
      <c r="E48" s="46"/>
      <c r="F48" s="47"/>
      <c r="G48" s="48"/>
      <c r="H48" s="48"/>
      <c r="I48" s="7"/>
      <c r="J48" s="7"/>
      <c r="M48" s="4"/>
      <c r="N48" s="8"/>
      <c r="O48" s="4"/>
      <c r="P48" s="9"/>
      <c r="Q48" s="9"/>
      <c r="R48" s="9"/>
    </row>
    <row r="49" s="1" customFormat="1" spans="4:18">
      <c r="D49" s="50"/>
      <c r="E49" s="46"/>
      <c r="F49" s="47"/>
      <c r="G49" s="48"/>
      <c r="H49" s="48"/>
      <c r="I49" s="7"/>
      <c r="J49" s="7"/>
      <c r="M49" s="4"/>
      <c r="N49" s="8"/>
      <c r="O49" s="4"/>
      <c r="P49" s="9"/>
      <c r="Q49" s="9"/>
      <c r="R49" s="9"/>
    </row>
    <row r="50" s="1" customFormat="1" spans="4:18">
      <c r="D50" s="50"/>
      <c r="E50" s="46"/>
      <c r="F50" s="47"/>
      <c r="G50" s="48"/>
      <c r="H50" s="48"/>
      <c r="I50" s="7"/>
      <c r="J50" s="7"/>
      <c r="M50" s="4"/>
      <c r="N50" s="8"/>
      <c r="O50" s="4"/>
      <c r="P50" s="9"/>
      <c r="Q50" s="9"/>
      <c r="R50" s="9"/>
    </row>
    <row r="51" s="1" customFormat="1" spans="4:18">
      <c r="D51" s="3"/>
      <c r="E51" s="46"/>
      <c r="F51" s="47"/>
      <c r="G51" s="48"/>
      <c r="H51" s="48"/>
      <c r="I51" s="7"/>
      <c r="J51" s="7"/>
      <c r="M51" s="4"/>
      <c r="N51" s="8"/>
      <c r="O51" s="4"/>
      <c r="P51" s="9"/>
      <c r="Q51" s="9"/>
      <c r="R51" s="9"/>
    </row>
  </sheetData>
  <protectedRanges>
    <protectedRange sqref="H31:H35 H37:H38 H27:H29 H9:H25" name="区域1" securityDescriptor=""/>
    <protectedRange sqref="C27:C29" name="区域1_4_1" securityDescriptor=""/>
    <protectedRange sqref="L30 K30" name="区域1_2_1" securityDescriptor=""/>
    <protectedRange sqref="B13" name="区域1_1_1_1" securityDescriptor=""/>
    <protectedRange sqref="B38" name="区域2_4_1" securityDescriptor=""/>
    <protectedRange sqref="B10 B12" name="区域1_1_1_2" securityDescriptor=""/>
    <protectedRange sqref="B9" name="区域1_5_1_1" securityDescriptor=""/>
    <protectedRange sqref="B11" name="区域1_2_3_1" securityDescriptor=""/>
    <protectedRange sqref="B14" name="区域1_2_5_1" securityDescriptor=""/>
    <protectedRange sqref="B15" name="区域1_2_5_1_1" securityDescriptor=""/>
    <protectedRange sqref="B17" name="区域1_2_6" securityDescriptor=""/>
    <protectedRange sqref="B18:B19" name="区域1_2_6_1" securityDescriptor=""/>
    <protectedRange sqref="B20:B21" name="区域1_2_6_2" securityDescriptor=""/>
    <protectedRange sqref="B22:B23" name="区域1_2_6_3" securityDescriptor=""/>
    <protectedRange sqref="B24" name="区域1_2_6_4" securityDescriptor=""/>
    <protectedRange sqref="L28 K28" name="区域1_2_2" securityDescriptor=""/>
    <protectedRange sqref="D14 C14" name="区域1_18_2_1" securityDescriptor=""/>
    <protectedRange sqref="D13 C13" name="区域1_10_1" securityDescriptor=""/>
    <protectedRange sqref="D17 D21 D24:D25 C17 C21 C24" name="区域1_2_11" securityDescriptor=""/>
    <protectedRange sqref="L23:L24 K23:K24" name="区域1_2_15_1" securityDescriptor=""/>
    <protectedRange sqref="D12 C12" name="区域1_17_2_1_1" securityDescriptor=""/>
    <protectedRange sqref="D9 C9" name="区域1_2" securityDescriptor=""/>
    <protectedRange sqref="D11 C11" name="区域1_2_3" securityDescriptor=""/>
    <protectedRange sqref="D15 C15" name="区域1_2_5" securityDescriptor=""/>
    <protectedRange sqref="D18:D20 C18:C20" name="区域1_2_8" securityDescriptor=""/>
    <protectedRange sqref="D22 C22" name="区域1_2_9" securityDescriptor=""/>
    <protectedRange sqref="D23 C23" name="区域1_2_10" securityDescriptor=""/>
    <protectedRange sqref="D31:D35" name="区域1_2_7" securityDescriptor=""/>
    <protectedRange sqref="L8:L22 K8:K22" name="区域1_2_13" securityDescriptor=""/>
    <protectedRange sqref="L25:L27 K25:K27" name="区域1_2_20" securityDescriptor=""/>
    <protectedRange sqref="C12" name="区域1_17_2_1_1_2" securityDescriptor=""/>
    <protectedRange sqref="C16 C20 C23 C25" name="区域1_2_11_1" securityDescriptor=""/>
    <protectedRange sqref="C14:C15" name="区域1_2_5_3" securityDescriptor=""/>
    <protectedRange sqref="C21" name="区域1_2_9_1" securityDescriptor=""/>
    <protectedRange sqref="C24" name="区域1_2_12_1" securityDescriptor=""/>
    <protectedRange sqref="C31:C35" name="区域1_2_7_1" securityDescriptor=""/>
    <protectedRange sqref="K28" name="区域1_2_2_1" securityDescriptor=""/>
    <protectedRange sqref="K8:K22" name="区域1_2_13_1" securityDescriptor=""/>
    <protectedRange sqref="H36" name="区域1_1" securityDescriptor=""/>
  </protectedRanges>
  <mergeCells count="13">
    <mergeCell ref="A1:O1"/>
    <mergeCell ref="D3:E3"/>
    <mergeCell ref="F3:G3"/>
    <mergeCell ref="L3:M3"/>
    <mergeCell ref="N3:O3"/>
    <mergeCell ref="M40:O40"/>
    <mergeCell ref="A3:A4"/>
    <mergeCell ref="B3:B4"/>
    <mergeCell ref="C3:C4"/>
    <mergeCell ref="H3:H4"/>
    <mergeCell ref="I3:I4"/>
    <mergeCell ref="J3:J4"/>
    <mergeCell ref="K3:K4"/>
  </mergeCells>
  <pageMargins left="0.75" right="0.75" top="0.747916666666667" bottom="0.66875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2023-06-07T02:07:38Z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