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<sst xmlns="http://schemas.openxmlformats.org/spreadsheetml/2006/main" count="77">
  <si>
    <t>阿克陶县2023年10月份财政预算收支执行情况表</t>
  </si>
  <si>
    <t>编制单位： 阿克陶县财政局</t>
  </si>
  <si>
    <t>单位：万元</t>
  </si>
  <si>
    <t>项    目</t>
  </si>
  <si>
    <t>2023年预算数</t>
  </si>
  <si>
    <t>上年同期数</t>
  </si>
  <si>
    <t>累计完成情况</t>
  </si>
  <si>
    <t>比上年同期</t>
  </si>
  <si>
    <t>2021年全口径完成数</t>
  </si>
  <si>
    <t>金额</t>
  </si>
  <si>
    <t>3月金额</t>
  </si>
  <si>
    <t>4月中旬金额</t>
  </si>
  <si>
    <t>占预算%</t>
  </si>
  <si>
    <t>增减额</t>
  </si>
  <si>
    <t>增减%</t>
  </si>
  <si>
    <t>全口径财政收入总计</t>
  </si>
  <si>
    <t>收入总计</t>
  </si>
  <si>
    <t>支出总计</t>
  </si>
  <si>
    <t>公共财政预算收入合计</t>
  </si>
  <si>
    <t>公共财政预算支出合计</t>
  </si>
  <si>
    <t>税收收入小计</t>
  </si>
  <si>
    <t>一、一般公共服务</t>
  </si>
  <si>
    <t>一、增值税（50％）</t>
  </si>
  <si>
    <t>二、外交</t>
  </si>
  <si>
    <t>二、个人利息所得税（40%）</t>
  </si>
  <si>
    <t>三、国防</t>
  </si>
  <si>
    <t>三、营业税</t>
  </si>
  <si>
    <t>四、公共安全</t>
  </si>
  <si>
    <t>四、企业所得税（40%）</t>
  </si>
  <si>
    <t>五、教育</t>
  </si>
  <si>
    <t>五、企业所得税退税</t>
  </si>
  <si>
    <t>六、科学技术</t>
  </si>
  <si>
    <t>六、个人所得税（40%）</t>
  </si>
  <si>
    <t>七、文化体育与传媒</t>
  </si>
  <si>
    <t>七、资源税</t>
  </si>
  <si>
    <t>八、社会保障和就业</t>
  </si>
  <si>
    <t>八、固定资产投资方向调节税</t>
  </si>
  <si>
    <t>九、卫生健康支出</t>
  </si>
  <si>
    <t>九、城市维护建设税</t>
  </si>
  <si>
    <t>十、节能环保支出</t>
  </si>
  <si>
    <t>十、房产税</t>
  </si>
  <si>
    <t>十一、城乡社区事务</t>
  </si>
  <si>
    <t>十一、印花税</t>
  </si>
  <si>
    <t>十二、农林水事务</t>
  </si>
  <si>
    <t>十二、城镇土地使用税</t>
  </si>
  <si>
    <t>十三、交通运输</t>
  </si>
  <si>
    <t>十三、土地增值税</t>
  </si>
  <si>
    <t>十四、资源勘探电力信息等事务</t>
  </si>
  <si>
    <t>十四、车船使用和牌照税</t>
  </si>
  <si>
    <t>十五、商业服务业等事务</t>
  </si>
  <si>
    <t>十五、耕地占用税</t>
  </si>
  <si>
    <t>十六、金融支出</t>
  </si>
  <si>
    <t>十六、契税</t>
  </si>
  <si>
    <t>十七、援助其他地区支出</t>
  </si>
  <si>
    <t>十七、烟叶税</t>
  </si>
  <si>
    <t>十八、自然资源海洋气象等支出</t>
  </si>
  <si>
    <t>十八、环境保护税</t>
  </si>
  <si>
    <t>十九、住房保障支出</t>
  </si>
  <si>
    <t>十九、其他税收收入</t>
  </si>
  <si>
    <t>二十、粮油物资储备管理事务</t>
  </si>
  <si>
    <t>二十一、灾害防治及应急管理支出</t>
  </si>
  <si>
    <t>二十二、预备费</t>
  </si>
  <si>
    <t>非税收入小计</t>
  </si>
  <si>
    <t>二十三、国债还本付息支出</t>
  </si>
  <si>
    <t>一、专项收入</t>
  </si>
  <si>
    <t>二十四、债务发行费用支出</t>
  </si>
  <si>
    <t>二、行政事业性收费收入</t>
  </si>
  <si>
    <t>二十五、其他支出</t>
  </si>
  <si>
    <t>三、罚没收入</t>
  </si>
  <si>
    <t>四、国有资产经营收入</t>
  </si>
  <si>
    <t>五、国有资源（资产）有偿使用收入</t>
  </si>
  <si>
    <t>六、捐赠收入</t>
  </si>
  <si>
    <t>七、其他收入</t>
  </si>
  <si>
    <t>政府性基金预算收入合计</t>
  </si>
  <si>
    <t>政府性基金预算支出合计</t>
  </si>
  <si>
    <t>国有资本经营预算收入</t>
  </si>
  <si>
    <t>国有资本经营预算支出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</si>
</sst>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  <numFmt numFmtId="178" formatCode="0.0%"/>
  </numFmts>
  <fonts count="43"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22"/>
      <name val="宋体-18030"/>
      <charset val="134"/>
    </font>
    <font>
      <b/>
      <sz val="22"/>
      <color theme="1"/>
      <name val="宋体-18030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1"/>
      <color theme="1"/>
      <name val="宋体-18030"/>
      <charset val="134"/>
    </font>
    <font>
      <b/>
      <sz val="11"/>
      <name val="华文中宋"/>
      <charset val="134"/>
    </font>
    <font>
      <b/>
      <sz val="11"/>
      <color theme="1"/>
      <name val="华文中宋"/>
      <charset val="134"/>
    </font>
    <font>
      <sz val="10"/>
      <name val="华文中宋"/>
      <charset val="134"/>
    </font>
    <font>
      <sz val="11"/>
      <name val="华文仿宋"/>
      <charset val="134"/>
    </font>
    <font>
      <sz val="11"/>
      <color theme="1"/>
      <name val="华文仿宋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b/>
      <sz val="12"/>
      <color theme="1"/>
      <name val="宋体-18030"/>
      <charset val="134"/>
    </font>
    <font>
      <sz val="11"/>
      <color theme="1"/>
      <name val="宋体"/>
      <charset val="134"/>
    </font>
    <font>
      <b/>
      <sz val="10"/>
      <color theme="1"/>
      <name val="华文中宋"/>
      <charset val="134"/>
    </font>
    <font>
      <sz val="10"/>
      <color theme="1"/>
      <name val="华文中宋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9" fillId="22" borderId="11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4" borderId="8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13" borderId="7" applyNumberFormat="0" applyAlignment="0" applyProtection="0">
      <alignment vertical="center"/>
    </xf>
    <xf numFmtId="0" fontId="40" fillId="13" borderId="11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0" borderId="0"/>
  </cellStyleXfs>
  <cellXfs count="97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78" fontId="0" fillId="0" borderId="0" xfId="0" applyNumberFormat="1" applyFill="1">
      <alignment vertical="center"/>
    </xf>
    <xf numFmtId="177" fontId="2" fillId="0" borderId="0" xfId="0" applyNumberFormat="1" applyFont="1" applyFill="1">
      <alignment vertical="center"/>
    </xf>
    <xf numFmtId="178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49" applyFont="1" applyFill="1" applyBorder="1" applyAlignment="1">
      <alignment horizontal="center"/>
    </xf>
    <xf numFmtId="0" fontId="4" fillId="0" borderId="0" xfId="49" applyFont="1" applyFill="1" applyBorder="1" applyAlignment="1">
      <alignment horizontal="center"/>
    </xf>
    <xf numFmtId="0" fontId="5" fillId="0" borderId="0" xfId="49" applyFont="1" applyFill="1" applyBorder="1" applyAlignment="1"/>
    <xf numFmtId="0" fontId="6" fillId="0" borderId="0" xfId="49" applyFont="1" applyFill="1" applyBorder="1" applyAlignment="1"/>
    <xf numFmtId="178" fontId="7" fillId="0" borderId="0" xfId="49" applyNumberFormat="1" applyFont="1" applyFill="1" applyBorder="1" applyAlignment="1"/>
    <xf numFmtId="177" fontId="8" fillId="0" borderId="0" xfId="49" applyNumberFormat="1" applyFont="1" applyFill="1" applyBorder="1" applyAlignment="1"/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178" fontId="12" fillId="0" borderId="1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4" fillId="0" borderId="1" xfId="49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wrapText="1"/>
    </xf>
    <xf numFmtId="178" fontId="15" fillId="0" borderId="1" xfId="49" applyNumberFormat="1" applyFont="1" applyFill="1" applyBorder="1" applyAlignment="1">
      <alignment wrapText="1"/>
    </xf>
    <xf numFmtId="0" fontId="14" fillId="0" borderId="1" xfId="49" applyFont="1" applyFill="1" applyBorder="1" applyAlignment="1">
      <alignment horizontal="center"/>
    </xf>
    <xf numFmtId="176" fontId="16" fillId="0" borderId="1" xfId="49" applyNumberFormat="1" applyFont="1" applyFill="1" applyBorder="1" applyAlignment="1">
      <alignment wrapText="1"/>
    </xf>
    <xf numFmtId="0" fontId="11" fillId="0" borderId="1" xfId="49" applyFont="1" applyFill="1" applyBorder="1"/>
    <xf numFmtId="177" fontId="15" fillId="0" borderId="1" xfId="49" applyNumberFormat="1" applyFont="1" applyFill="1" applyBorder="1" applyAlignment="1" applyProtection="1">
      <alignment wrapText="1"/>
    </xf>
    <xf numFmtId="176" fontId="15" fillId="0" borderId="1" xfId="49" applyNumberFormat="1" applyFont="1" applyFill="1" applyBorder="1" applyAlignment="1" applyProtection="1">
      <alignment vertical="center" wrapText="1"/>
    </xf>
    <xf numFmtId="176" fontId="15" fillId="0" borderId="1" xfId="49" applyNumberFormat="1" applyFont="1" applyFill="1" applyBorder="1" applyAlignment="1" applyProtection="1">
      <alignment wrapText="1"/>
    </xf>
    <xf numFmtId="0" fontId="15" fillId="0" borderId="1" xfId="0" applyFont="1" applyFill="1" applyBorder="1" applyAlignment="1">
      <alignment wrapText="1"/>
    </xf>
    <xf numFmtId="0" fontId="11" fillId="0" borderId="2" xfId="49" applyFont="1" applyFill="1" applyBorder="1"/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/>
    </xf>
    <xf numFmtId="177" fontId="2" fillId="0" borderId="1" xfId="0" applyNumberFormat="1" applyFont="1" applyFill="1" applyBorder="1">
      <alignment vertical="center"/>
    </xf>
    <xf numFmtId="177" fontId="16" fillId="0" borderId="1" xfId="49" applyNumberFormat="1" applyFont="1" applyFill="1" applyBorder="1" applyAlignment="1">
      <alignment wrapText="1"/>
    </xf>
    <xf numFmtId="0" fontId="11" fillId="0" borderId="1" xfId="49" applyFont="1" applyFill="1" applyBorder="1" applyAlignment="1">
      <alignment horizontal="left"/>
    </xf>
    <xf numFmtId="0" fontId="15" fillId="0" borderId="1" xfId="49" applyFont="1" applyFill="1" applyBorder="1" applyAlignment="1" applyProtection="1">
      <alignment wrapText="1"/>
    </xf>
    <xf numFmtId="0" fontId="15" fillId="0" borderId="1" xfId="49" applyNumberFormat="1" applyFont="1" applyFill="1" applyBorder="1" applyAlignment="1" applyProtection="1">
      <alignment wrapText="1"/>
    </xf>
    <xf numFmtId="178" fontId="0" fillId="0" borderId="0" xfId="0" applyNumberForma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0" fontId="17" fillId="0" borderId="0" xfId="0" applyFont="1" applyFill="1">
      <alignment vertical="center"/>
    </xf>
    <xf numFmtId="178" fontId="8" fillId="0" borderId="0" xfId="49" applyNumberFormat="1" applyFont="1" applyFill="1" applyBorder="1" applyAlignment="1"/>
    <xf numFmtId="0" fontId="18" fillId="0" borderId="0" xfId="49" applyFont="1" applyFill="1" applyBorder="1" applyAlignment="1"/>
    <xf numFmtId="0" fontId="10" fillId="0" borderId="3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/>
    <xf numFmtId="176" fontId="13" fillId="0" borderId="1" xfId="0" applyNumberFormat="1" applyFont="1" applyFill="1" applyBorder="1" applyAlignment="1"/>
    <xf numFmtId="176" fontId="12" fillId="0" borderId="1" xfId="0" applyNumberFormat="1" applyFont="1" applyFill="1" applyBorder="1" applyAlignment="1"/>
    <xf numFmtId="178" fontId="12" fillId="0" borderId="1" xfId="0" applyNumberFormat="1" applyFont="1" applyFill="1" applyBorder="1" applyAlignment="1"/>
    <xf numFmtId="0" fontId="20" fillId="0" borderId="1" xfId="49" applyFont="1" applyFill="1" applyBorder="1" applyAlignment="1">
      <alignment horizontal="center" vertical="center"/>
    </xf>
    <xf numFmtId="0" fontId="20" fillId="0" borderId="1" xfId="49" applyFont="1" applyFill="1" applyBorder="1" applyAlignment="1">
      <alignment horizontal="center"/>
    </xf>
    <xf numFmtId="0" fontId="21" fillId="0" borderId="1" xfId="49" applyFont="1" applyFill="1" applyBorder="1"/>
    <xf numFmtId="0" fontId="19" fillId="0" borderId="2" xfId="0" applyFont="1" applyFill="1" applyBorder="1">
      <alignment vertical="center"/>
    </xf>
    <xf numFmtId="0" fontId="15" fillId="0" borderId="1" xfId="49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right" wrapText="1"/>
    </xf>
    <xf numFmtId="176" fontId="16" fillId="0" borderId="4" xfId="0" applyNumberFormat="1" applyFont="1" applyFill="1" applyBorder="1" applyAlignment="1" applyProtection="1">
      <alignment horizontal="right" wrapText="1"/>
    </xf>
    <xf numFmtId="0" fontId="15" fillId="0" borderId="1" xfId="49" applyFont="1" applyFill="1" applyBorder="1" applyAlignment="1" applyProtection="1">
      <alignment horizontal="right" vertical="center"/>
    </xf>
    <xf numFmtId="0" fontId="15" fillId="0" borderId="1" xfId="49" applyFont="1" applyFill="1" applyBorder="1" applyAlignment="1" applyProtection="1">
      <alignment horizontal="right" wrapText="1"/>
    </xf>
    <xf numFmtId="178" fontId="16" fillId="0" borderId="1" xfId="49" applyNumberFormat="1" applyFont="1" applyFill="1" applyBorder="1" applyAlignment="1">
      <alignment wrapText="1"/>
    </xf>
    <xf numFmtId="178" fontId="2" fillId="0" borderId="1" xfId="0" applyNumberFormat="1" applyFont="1" applyFill="1" applyBorder="1">
      <alignment vertical="center"/>
    </xf>
    <xf numFmtId="0" fontId="16" fillId="0" borderId="1" xfId="49" applyNumberFormat="1" applyFont="1" applyFill="1" applyBorder="1" applyAlignment="1">
      <alignment wrapText="1"/>
    </xf>
    <xf numFmtId="0" fontId="15" fillId="0" borderId="1" xfId="49" applyFont="1" applyFill="1" applyBorder="1" applyAlignment="1">
      <alignment horizontal="right" wrapText="1"/>
    </xf>
    <xf numFmtId="0" fontId="2" fillId="0" borderId="1" xfId="0" applyFont="1" applyFill="1" applyBorder="1">
      <alignment vertical="center"/>
    </xf>
    <xf numFmtId="0" fontId="15" fillId="0" borderId="1" xfId="49" applyNumberFormat="1" applyFont="1" applyFill="1" applyBorder="1" applyAlignment="1">
      <alignment horizontal="right" wrapText="1"/>
    </xf>
    <xf numFmtId="176" fontId="15" fillId="0" borderId="1" xfId="8" applyNumberFormat="1" applyFont="1" applyFill="1" applyBorder="1" applyAlignment="1">
      <alignment wrapText="1"/>
    </xf>
    <xf numFmtId="0" fontId="16" fillId="0" borderId="4" xfId="49" applyNumberFormat="1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0" fontId="0" fillId="0" borderId="0" xfId="0" applyFont="1" applyFill="1">
      <alignment vertical="center"/>
    </xf>
    <xf numFmtId="176" fontId="16" fillId="0" borderId="1" xfId="8" applyNumberFormat="1" applyFont="1" applyFill="1" applyBorder="1" applyAlignment="1">
      <alignment wrapText="1"/>
    </xf>
    <xf numFmtId="178" fontId="2" fillId="0" borderId="0" xfId="0" applyNumberFormat="1" applyFont="1" applyFill="1" applyBorder="1">
      <alignment vertical="center"/>
    </xf>
    <xf numFmtId="0" fontId="3" fillId="0" borderId="0" xfId="49" applyNumberFormat="1" applyFont="1" applyFill="1" applyBorder="1" applyAlignment="1">
      <alignment horizontal="center"/>
    </xf>
    <xf numFmtId="178" fontId="6" fillId="0" borderId="0" xfId="49" applyNumberFormat="1" applyFont="1" applyFill="1" applyBorder="1" applyAlignment="1"/>
    <xf numFmtId="177" fontId="5" fillId="0" borderId="0" xfId="49" applyNumberFormat="1" applyFont="1" applyFill="1" applyBorder="1" applyAlignment="1"/>
    <xf numFmtId="0" fontId="6" fillId="0" borderId="0" xfId="49" applyNumberFormat="1" applyFont="1" applyFill="1" applyBorder="1" applyAlignment="1"/>
    <xf numFmtId="0" fontId="9" fillId="0" borderId="0" xfId="49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0" xfId="0" applyNumberFormat="1" applyFont="1" applyFill="1" applyBorder="1" applyAlignment="1"/>
    <xf numFmtId="177" fontId="15" fillId="0" borderId="1" xfId="49" applyNumberFormat="1" applyFont="1" applyFill="1" applyBorder="1" applyAlignment="1">
      <alignment wrapText="1"/>
    </xf>
    <xf numFmtId="0" fontId="15" fillId="0" borderId="0" xfId="49" applyNumberFormat="1" applyFont="1" applyFill="1" applyBorder="1" applyAlignment="1">
      <alignment wrapText="1"/>
    </xf>
    <xf numFmtId="176" fontId="0" fillId="0" borderId="0" xfId="0" applyNumberFormat="1" applyFill="1">
      <alignment vertical="center"/>
    </xf>
    <xf numFmtId="176" fontId="15" fillId="0" borderId="0" xfId="49" applyNumberFormat="1" applyFont="1" applyFill="1" applyBorder="1" applyAlignment="1">
      <alignment wrapText="1"/>
    </xf>
    <xf numFmtId="178" fontId="15" fillId="0" borderId="4" xfId="49" applyNumberFormat="1" applyFont="1" applyFill="1" applyBorder="1" applyAlignment="1">
      <alignment wrapText="1"/>
    </xf>
    <xf numFmtId="178" fontId="22" fillId="0" borderId="0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>
      <alignment vertical="center"/>
    </xf>
    <xf numFmtId="0" fontId="0" fillId="0" borderId="0" xfId="0" applyNumberForma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5"/>
  <sheetViews>
    <sheetView tabSelected="1" workbookViewId="0">
      <selection activeCell="V20" sqref="V20"/>
    </sheetView>
  </sheetViews>
  <sheetFormatPr defaultColWidth="9" defaultRowHeight="14.25"/>
  <cols>
    <col min="1" max="1" width="28" style="2" customWidth="1"/>
    <col min="2" max="2" width="7.5" style="2" customWidth="1"/>
    <col min="3" max="3" width="7.83333333333333" style="2" customWidth="1"/>
    <col min="4" max="4" width="7.33333333333333" style="3" customWidth="1"/>
    <col min="5" max="6" width="7.33333333333333" style="3" hidden="1" customWidth="1"/>
    <col min="7" max="7" width="9" style="4"/>
    <col min="8" max="8" width="8.33333333333333" style="5" customWidth="1"/>
    <col min="9" max="9" width="8.58333333333333" style="6" customWidth="1"/>
    <col min="10" max="10" width="8.25" style="6" hidden="1" customWidth="1"/>
    <col min="11" max="11" width="25.5" style="7" customWidth="1"/>
    <col min="12" max="12" width="7.75" style="7" customWidth="1"/>
    <col min="13" max="13" width="6.83333333333333" style="2" customWidth="1"/>
    <col min="14" max="14" width="8.5" style="2" customWidth="1"/>
    <col min="15" max="16" width="8.5" style="2" hidden="1" customWidth="1"/>
    <col min="17" max="17" width="8.25" style="4" customWidth="1"/>
    <col min="18" max="18" width="7.58333333333333" style="8" customWidth="1"/>
    <col min="19" max="19" width="8.25" style="4" customWidth="1"/>
    <col min="20" max="20" width="23.5" style="9" customWidth="1"/>
    <col min="21" max="21" width="10.3333333333333" style="9" customWidth="1"/>
    <col min="22" max="22" width="10.0833333333333" style="9" customWidth="1"/>
    <col min="23" max="23" width="3.25" style="2" customWidth="1"/>
    <col min="24" max="24" width="12.75" style="2" customWidth="1"/>
    <col min="25" max="25" width="11.25" style="2" customWidth="1"/>
    <col min="26" max="16384" width="9" style="2"/>
  </cols>
  <sheetData>
    <row r="1" ht="27" spans="1:22">
      <c r="A1" s="10" t="s">
        <v>0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0"/>
      <c r="N1" s="10"/>
      <c r="O1" s="10"/>
      <c r="P1" s="10"/>
      <c r="Q1" s="10"/>
      <c r="R1" s="10"/>
      <c r="S1" s="10"/>
      <c r="T1" s="79"/>
      <c r="U1" s="79"/>
      <c r="V1" s="79"/>
    </row>
    <row r="2" ht="18.75" spans="1:22">
      <c r="A2" s="12" t="s">
        <v>1</v>
      </c>
      <c r="B2" s="13"/>
      <c r="C2" s="13"/>
      <c r="D2" s="13"/>
      <c r="E2" s="13"/>
      <c r="F2" s="13"/>
      <c r="G2" s="14"/>
      <c r="H2" s="15"/>
      <c r="I2" s="47"/>
      <c r="J2" s="47"/>
      <c r="K2" s="48"/>
      <c r="L2" s="48"/>
      <c r="M2" s="13"/>
      <c r="N2" s="13"/>
      <c r="O2" s="13"/>
      <c r="P2" s="13"/>
      <c r="Q2" s="80"/>
      <c r="R2" s="81" t="s">
        <v>2</v>
      </c>
      <c r="S2" s="80"/>
      <c r="T2" s="82"/>
      <c r="U2" s="82"/>
      <c r="V2" s="82"/>
    </row>
    <row r="3" ht="24" customHeight="1" spans="1:22">
      <c r="A3" s="16" t="s">
        <v>3</v>
      </c>
      <c r="B3" s="16" t="s">
        <v>4</v>
      </c>
      <c r="C3" s="16" t="s">
        <v>5</v>
      </c>
      <c r="D3" s="17" t="s">
        <v>6</v>
      </c>
      <c r="E3" s="17"/>
      <c r="F3" s="17"/>
      <c r="G3" s="17"/>
      <c r="H3" s="18" t="s">
        <v>7</v>
      </c>
      <c r="I3" s="18"/>
      <c r="J3" s="49" t="s">
        <v>8</v>
      </c>
      <c r="K3" s="50" t="s">
        <v>3</v>
      </c>
      <c r="L3" s="50" t="s">
        <v>4</v>
      </c>
      <c r="M3" s="16" t="s">
        <v>5</v>
      </c>
      <c r="N3" s="17" t="s">
        <v>6</v>
      </c>
      <c r="O3" s="17"/>
      <c r="P3" s="17"/>
      <c r="Q3" s="17"/>
      <c r="R3" s="17" t="s">
        <v>7</v>
      </c>
      <c r="S3" s="17"/>
      <c r="T3" s="83"/>
      <c r="U3" s="83"/>
      <c r="V3" s="83"/>
    </row>
    <row r="4" ht="33.75" customHeight="1" spans="1:22">
      <c r="A4" s="16"/>
      <c r="B4" s="16"/>
      <c r="C4" s="16"/>
      <c r="D4" s="19" t="s">
        <v>9</v>
      </c>
      <c r="E4" s="19" t="s">
        <v>10</v>
      </c>
      <c r="F4" s="19" t="s">
        <v>11</v>
      </c>
      <c r="G4" s="20" t="s">
        <v>12</v>
      </c>
      <c r="H4" s="21" t="s">
        <v>13</v>
      </c>
      <c r="I4" s="51" t="s">
        <v>14</v>
      </c>
      <c r="J4" s="52"/>
      <c r="K4" s="50"/>
      <c r="L4" s="50"/>
      <c r="M4" s="16"/>
      <c r="N4" s="16" t="s">
        <v>9</v>
      </c>
      <c r="O4" s="16" t="s">
        <v>10</v>
      </c>
      <c r="P4" s="16" t="s">
        <v>11</v>
      </c>
      <c r="Q4" s="20" t="s">
        <v>12</v>
      </c>
      <c r="R4" s="84" t="s">
        <v>13</v>
      </c>
      <c r="S4" s="20" t="s">
        <v>14</v>
      </c>
      <c r="T4" s="85"/>
      <c r="U4" s="85"/>
      <c r="V4" s="85"/>
    </row>
    <row r="5" s="1" customFormat="1" ht="17.15" customHeight="1" spans="1:24">
      <c r="A5" s="22" t="s">
        <v>15</v>
      </c>
      <c r="B5" s="23"/>
      <c r="C5" s="23"/>
      <c r="D5" s="23"/>
      <c r="E5" s="23"/>
      <c r="F5" s="23"/>
      <c r="G5" s="24" t="str">
        <f>IF(B5=0,"",ROUND(D5/B5,3))</f>
        <v/>
      </c>
      <c r="H5" s="25">
        <f t="shared" ref="H5:H25" si="0">D5-C5</f>
        <v>0</v>
      </c>
      <c r="I5" s="53" t="str">
        <f t="shared" ref="I5:I25" si="1">IF(C5=0,"",ROUND(H5/C5,3))</f>
        <v/>
      </c>
      <c r="J5" s="54"/>
      <c r="K5" s="55"/>
      <c r="L5" s="55"/>
      <c r="M5" s="56"/>
      <c r="N5" s="57" t="str">
        <f>IF(K5=0,"",ROUND(M5/K5,3))</f>
        <v/>
      </c>
      <c r="O5" s="57" t="str">
        <f>IF(L5=0,"",ROUND(N5/L5,3))</f>
        <v/>
      </c>
      <c r="P5" s="57"/>
      <c r="Q5" s="56">
        <f>M5-L5</f>
        <v>0</v>
      </c>
      <c r="R5" s="57" t="str">
        <f>IF(L5=0,"",ROUND(Q5/L5,3))</f>
        <v/>
      </c>
      <c r="S5" s="86"/>
      <c r="T5" s="87"/>
      <c r="U5" s="87"/>
      <c r="X5" s="87"/>
    </row>
    <row r="6" ht="15" customHeight="1" spans="1:25">
      <c r="A6" s="26" t="s">
        <v>16</v>
      </c>
      <c r="B6" s="27">
        <f t="shared" ref="B6:F6" si="2">SUM(B7+B38+B39)</f>
        <v>76488</v>
      </c>
      <c r="C6" s="27">
        <f t="shared" si="2"/>
        <v>44748</v>
      </c>
      <c r="D6" s="27">
        <f t="shared" si="2"/>
        <v>70207</v>
      </c>
      <c r="E6" s="27">
        <f t="shared" si="2"/>
        <v>16304</v>
      </c>
      <c r="F6" s="27">
        <f t="shared" si="2"/>
        <v>2693</v>
      </c>
      <c r="G6" s="28">
        <f t="shared" ref="G6:G18" si="3">IF(B6=0,"",D6/B6)</f>
        <v>0.91788254366698</v>
      </c>
      <c r="H6" s="25">
        <f>SUM(H7+H38)</f>
        <v>25359</v>
      </c>
      <c r="I6" s="53">
        <f t="shared" si="1"/>
        <v>0.567</v>
      </c>
      <c r="J6" s="40">
        <f>SUM(J7+J38)</f>
        <v>90906</v>
      </c>
      <c r="K6" s="58" t="s">
        <v>17</v>
      </c>
      <c r="L6" s="30">
        <f t="shared" ref="L6:P6" si="4">SUM(L7+L38+L39)</f>
        <v>426384</v>
      </c>
      <c r="M6" s="30">
        <f t="shared" si="4"/>
        <v>532502</v>
      </c>
      <c r="N6" s="30">
        <f t="shared" si="4"/>
        <v>598501</v>
      </c>
      <c r="O6" s="30">
        <f t="shared" si="4"/>
        <v>140270</v>
      </c>
      <c r="P6" s="30">
        <f t="shared" si="4"/>
        <v>31182</v>
      </c>
      <c r="Q6" s="28">
        <f t="shared" ref="Q6:Q32" si="5">IF(L6=0,"",N6/L6)</f>
        <v>1.40366664790424</v>
      </c>
      <c r="R6" s="88">
        <f>R7+R38</f>
        <v>65999</v>
      </c>
      <c r="S6" s="28">
        <f t="shared" ref="S6:S39" si="6">IF(M6=0,"",R6/M6)</f>
        <v>0.123941318530259</v>
      </c>
      <c r="T6" s="89"/>
      <c r="U6" s="89"/>
      <c r="V6" s="89"/>
      <c r="Y6" s="89"/>
    </row>
    <row r="7" ht="15" customHeight="1" spans="1:25">
      <c r="A7" s="29" t="s">
        <v>18</v>
      </c>
      <c r="B7" s="27">
        <f t="shared" ref="B7:F7" si="7">B8+B30</f>
        <v>56800</v>
      </c>
      <c r="C7" s="27">
        <f t="shared" si="7"/>
        <v>39887</v>
      </c>
      <c r="D7" s="27">
        <f t="shared" si="7"/>
        <v>53201</v>
      </c>
      <c r="E7" s="27">
        <f t="shared" si="7"/>
        <v>12727</v>
      </c>
      <c r="F7" s="27">
        <f t="shared" si="7"/>
        <v>3255</v>
      </c>
      <c r="G7" s="28">
        <f t="shared" si="3"/>
        <v>0.936637323943662</v>
      </c>
      <c r="H7" s="25">
        <f>H8+H30</f>
        <v>13314</v>
      </c>
      <c r="I7" s="53">
        <f t="shared" si="1"/>
        <v>0.334</v>
      </c>
      <c r="J7" s="40">
        <f>J8+J30</f>
        <v>74019</v>
      </c>
      <c r="K7" s="59" t="s">
        <v>19</v>
      </c>
      <c r="L7" s="30">
        <f t="shared" ref="L7:P7" si="8">SUM(L8:L32)</f>
        <v>374596</v>
      </c>
      <c r="M7" s="27">
        <f>M8+M9+M10+M11+M12+M13+M14+M15+M16+M17+M18+M19+M20+M21+M22+M23+M24+M25+M26+M27+M28+M30+M31+M32</f>
        <v>484899</v>
      </c>
      <c r="N7" s="27">
        <f>SUM(N8:N32)</f>
        <v>537433</v>
      </c>
      <c r="O7" s="27">
        <f t="shared" si="8"/>
        <v>137108</v>
      </c>
      <c r="P7" s="27">
        <f t="shared" si="8"/>
        <v>31121</v>
      </c>
      <c r="Q7" s="28">
        <f t="shared" si="5"/>
        <v>1.43470031714167</v>
      </c>
      <c r="R7" s="88">
        <f>SUM(R8:R32)</f>
        <v>52534</v>
      </c>
      <c r="S7" s="28">
        <f t="shared" si="6"/>
        <v>0.108340087317153</v>
      </c>
      <c r="T7" s="89"/>
      <c r="U7" s="89"/>
      <c r="V7" s="89"/>
      <c r="X7" s="90"/>
      <c r="Y7" s="89"/>
    </row>
    <row r="8" ht="15" customHeight="1" spans="1:25">
      <c r="A8" s="29" t="s">
        <v>20</v>
      </c>
      <c r="B8" s="27">
        <f t="shared" ref="B8:F8" si="9">SUM(B9:B27)</f>
        <v>38000</v>
      </c>
      <c r="C8" s="27">
        <f>C9+C10+C11+C12+C14+C15+C16+C17+C18+C19+C20+C21+C22+C23+C24</f>
        <v>28221</v>
      </c>
      <c r="D8" s="27">
        <f t="shared" si="9"/>
        <v>27886</v>
      </c>
      <c r="E8" s="27">
        <f t="shared" si="9"/>
        <v>7179</v>
      </c>
      <c r="F8" s="27">
        <f t="shared" si="9"/>
        <v>2564</v>
      </c>
      <c r="G8" s="28">
        <f t="shared" si="3"/>
        <v>0.733842105263158</v>
      </c>
      <c r="H8" s="30">
        <f>SUM(H9:H24)</f>
        <v>-335</v>
      </c>
      <c r="I8" s="53">
        <f t="shared" si="1"/>
        <v>-0.012</v>
      </c>
      <c r="J8" s="30">
        <f>SUM(J9:J24)</f>
        <v>48704</v>
      </c>
      <c r="K8" s="60" t="s">
        <v>21</v>
      </c>
      <c r="L8" s="61">
        <v>57701</v>
      </c>
      <c r="M8" s="62">
        <v>60199</v>
      </c>
      <c r="N8" s="62">
        <v>62297</v>
      </c>
      <c r="O8" s="62">
        <v>21693</v>
      </c>
      <c r="P8" s="62">
        <v>4680</v>
      </c>
      <c r="Q8" s="28">
        <f t="shared" si="5"/>
        <v>1.0796519990988</v>
      </c>
      <c r="R8" s="88">
        <f t="shared" ref="R8:R39" si="10">N8-M8</f>
        <v>2098</v>
      </c>
      <c r="S8" s="28">
        <f t="shared" si="6"/>
        <v>0.0348510772604196</v>
      </c>
      <c r="T8" s="89"/>
      <c r="U8" s="89"/>
      <c r="V8" s="89"/>
      <c r="Y8" s="89"/>
    </row>
    <row r="9" ht="15" customHeight="1" spans="1:25">
      <c r="A9" s="31" t="s">
        <v>22</v>
      </c>
      <c r="B9" s="32">
        <v>20547</v>
      </c>
      <c r="C9" s="33">
        <v>11847</v>
      </c>
      <c r="D9" s="33">
        <v>13576</v>
      </c>
      <c r="E9" s="33">
        <v>3466</v>
      </c>
      <c r="F9" s="33">
        <v>998</v>
      </c>
      <c r="G9" s="28">
        <f t="shared" si="3"/>
        <v>0.660729060203436</v>
      </c>
      <c r="H9" s="25">
        <f t="shared" si="0"/>
        <v>1729</v>
      </c>
      <c r="I9" s="53">
        <f t="shared" si="1"/>
        <v>0.146</v>
      </c>
      <c r="J9" s="40">
        <f>D9/0.5</f>
        <v>27152</v>
      </c>
      <c r="K9" s="60" t="s">
        <v>23</v>
      </c>
      <c r="L9" s="63">
        <v>0</v>
      </c>
      <c r="M9" s="62"/>
      <c r="N9" s="62"/>
      <c r="O9" s="62">
        <v>0</v>
      </c>
      <c r="P9" s="62"/>
      <c r="Q9" s="28" t="str">
        <f t="shared" si="5"/>
        <v/>
      </c>
      <c r="R9" s="88">
        <f t="shared" si="10"/>
        <v>0</v>
      </c>
      <c r="S9" s="28" t="str">
        <f t="shared" si="6"/>
        <v/>
      </c>
      <c r="T9" s="89"/>
      <c r="U9" s="89"/>
      <c r="V9" s="91"/>
      <c r="X9" s="90"/>
      <c r="Y9" s="89"/>
    </row>
    <row r="10" ht="15" customHeight="1" spans="1:22">
      <c r="A10" s="31" t="s">
        <v>24</v>
      </c>
      <c r="B10" s="34"/>
      <c r="C10" s="33"/>
      <c r="D10" s="33"/>
      <c r="G10" s="28" t="str">
        <f t="shared" si="3"/>
        <v/>
      </c>
      <c r="H10" s="25">
        <f t="shared" si="0"/>
        <v>0</v>
      </c>
      <c r="I10" s="53" t="str">
        <f t="shared" si="1"/>
        <v/>
      </c>
      <c r="J10" s="40"/>
      <c r="K10" s="60" t="s">
        <v>25</v>
      </c>
      <c r="L10" s="64">
        <v>20</v>
      </c>
      <c r="M10" s="62">
        <v>34</v>
      </c>
      <c r="N10" s="62">
        <v>4662</v>
      </c>
      <c r="O10" s="62">
        <v>0</v>
      </c>
      <c r="P10" s="62">
        <v>407</v>
      </c>
      <c r="Q10" s="28">
        <f t="shared" si="5"/>
        <v>233.1</v>
      </c>
      <c r="R10" s="88">
        <f t="shared" si="10"/>
        <v>4628</v>
      </c>
      <c r="S10" s="28">
        <f t="shared" si="6"/>
        <v>136.117647058824</v>
      </c>
      <c r="T10" s="89"/>
      <c r="U10" s="89"/>
      <c r="V10" s="89"/>
    </row>
    <row r="11" ht="15" customHeight="1" spans="1:22">
      <c r="A11" s="31" t="s">
        <v>26</v>
      </c>
      <c r="B11" s="34"/>
      <c r="C11" s="33"/>
      <c r="D11" s="33"/>
      <c r="E11" s="33"/>
      <c r="F11" s="33"/>
      <c r="G11" s="28" t="str">
        <f t="shared" si="3"/>
        <v/>
      </c>
      <c r="H11" s="25">
        <f t="shared" si="0"/>
        <v>0</v>
      </c>
      <c r="I11" s="53" t="str">
        <f t="shared" si="1"/>
        <v/>
      </c>
      <c r="J11" s="40">
        <f>D11</f>
        <v>0</v>
      </c>
      <c r="K11" s="60" t="s">
        <v>27</v>
      </c>
      <c r="L11" s="63">
        <v>33454</v>
      </c>
      <c r="M11" s="62">
        <v>40568</v>
      </c>
      <c r="N11" s="62">
        <v>52391</v>
      </c>
      <c r="O11" s="62">
        <v>12296</v>
      </c>
      <c r="P11" s="62">
        <v>3688</v>
      </c>
      <c r="Q11" s="28">
        <f t="shared" si="5"/>
        <v>1.56606085968793</v>
      </c>
      <c r="R11" s="88">
        <f t="shared" si="10"/>
        <v>11823</v>
      </c>
      <c r="S11" s="28">
        <f t="shared" si="6"/>
        <v>0.29143660027608</v>
      </c>
      <c r="T11" s="89"/>
      <c r="U11" s="89"/>
      <c r="V11" s="89"/>
    </row>
    <row r="12" ht="15" customHeight="1" spans="1:22">
      <c r="A12" s="31" t="s">
        <v>28</v>
      </c>
      <c r="B12" s="32">
        <v>4979</v>
      </c>
      <c r="C12" s="33">
        <v>5877</v>
      </c>
      <c r="D12" s="33">
        <v>3831</v>
      </c>
      <c r="E12" s="27">
        <v>1163</v>
      </c>
      <c r="F12" s="27">
        <v>527</v>
      </c>
      <c r="G12" s="28">
        <f t="shared" si="3"/>
        <v>0.769431612773649</v>
      </c>
      <c r="H12" s="25">
        <f t="shared" si="0"/>
        <v>-2046</v>
      </c>
      <c r="I12" s="53">
        <f t="shared" si="1"/>
        <v>-0.348</v>
      </c>
      <c r="J12" s="40">
        <f>D12/0.4</f>
        <v>9577.5</v>
      </c>
      <c r="K12" s="60" t="s">
        <v>29</v>
      </c>
      <c r="L12" s="63">
        <v>125927</v>
      </c>
      <c r="M12" s="62">
        <v>124199</v>
      </c>
      <c r="N12" s="62">
        <v>143319</v>
      </c>
      <c r="O12" s="62">
        <v>42813</v>
      </c>
      <c r="P12" s="62">
        <v>10423</v>
      </c>
      <c r="Q12" s="28">
        <f t="shared" si="5"/>
        <v>1.13811176316437</v>
      </c>
      <c r="R12" s="88">
        <f t="shared" si="10"/>
        <v>19120</v>
      </c>
      <c r="S12" s="28">
        <f t="shared" si="6"/>
        <v>0.153946489102167</v>
      </c>
      <c r="T12" s="89"/>
      <c r="U12" s="89"/>
      <c r="V12" s="89"/>
    </row>
    <row r="13" ht="15" customHeight="1" spans="1:25">
      <c r="A13" s="31" t="s">
        <v>30</v>
      </c>
      <c r="B13" s="32"/>
      <c r="C13" s="33"/>
      <c r="D13" s="33"/>
      <c r="E13" s="27"/>
      <c r="F13" s="27"/>
      <c r="G13" s="28" t="str">
        <f t="shared" si="3"/>
        <v/>
      </c>
      <c r="H13" s="25">
        <f t="shared" si="0"/>
        <v>0</v>
      </c>
      <c r="I13" s="53" t="str">
        <f t="shared" si="1"/>
        <v/>
      </c>
      <c r="J13" s="40"/>
      <c r="K13" s="60" t="s">
        <v>31</v>
      </c>
      <c r="L13" s="63">
        <v>193</v>
      </c>
      <c r="M13" s="65">
        <v>178</v>
      </c>
      <c r="N13" s="65">
        <v>160</v>
      </c>
      <c r="O13" s="65">
        <v>54</v>
      </c>
      <c r="P13" s="65">
        <v>12</v>
      </c>
      <c r="Q13" s="28">
        <f t="shared" si="5"/>
        <v>0.829015544041451</v>
      </c>
      <c r="R13" s="88">
        <f t="shared" si="10"/>
        <v>-18</v>
      </c>
      <c r="S13" s="28">
        <f t="shared" si="6"/>
        <v>-0.101123595505618</v>
      </c>
      <c r="T13" s="89"/>
      <c r="U13" s="89"/>
      <c r="V13" s="89"/>
      <c r="W13" s="89"/>
      <c r="X13" s="89"/>
      <c r="Y13" s="89"/>
    </row>
    <row r="14" ht="15" customHeight="1" spans="1:22">
      <c r="A14" s="31" t="s">
        <v>32</v>
      </c>
      <c r="B14" s="32">
        <v>1205</v>
      </c>
      <c r="C14" s="33">
        <v>1466</v>
      </c>
      <c r="D14" s="33">
        <v>997</v>
      </c>
      <c r="E14" s="27">
        <v>199</v>
      </c>
      <c r="F14" s="27">
        <v>65</v>
      </c>
      <c r="G14" s="28">
        <f t="shared" si="3"/>
        <v>0.827385892116183</v>
      </c>
      <c r="H14" s="25">
        <f t="shared" si="0"/>
        <v>-469</v>
      </c>
      <c r="I14" s="53">
        <f t="shared" si="1"/>
        <v>-0.32</v>
      </c>
      <c r="J14" s="40">
        <f>D14/0.4</f>
        <v>2492.5</v>
      </c>
      <c r="K14" s="60" t="s">
        <v>33</v>
      </c>
      <c r="L14" s="63">
        <v>2682</v>
      </c>
      <c r="M14" s="65">
        <v>2985</v>
      </c>
      <c r="N14" s="65">
        <v>3471</v>
      </c>
      <c r="O14" s="65">
        <v>844</v>
      </c>
      <c r="P14" s="65">
        <v>212</v>
      </c>
      <c r="Q14" s="28">
        <f t="shared" si="5"/>
        <v>1.29418344519016</v>
      </c>
      <c r="R14" s="88">
        <f t="shared" si="10"/>
        <v>486</v>
      </c>
      <c r="S14" s="28">
        <f t="shared" si="6"/>
        <v>0.162814070351759</v>
      </c>
      <c r="T14" s="89"/>
      <c r="U14" s="89"/>
      <c r="V14" s="89"/>
    </row>
    <row r="15" ht="15" customHeight="1" spans="1:22">
      <c r="A15" s="31" t="s">
        <v>34</v>
      </c>
      <c r="B15" s="32">
        <v>5411</v>
      </c>
      <c r="C15" s="33">
        <v>4982</v>
      </c>
      <c r="D15" s="33">
        <v>3973</v>
      </c>
      <c r="E15" s="33">
        <v>909</v>
      </c>
      <c r="F15" s="33">
        <v>266</v>
      </c>
      <c r="G15" s="28">
        <f t="shared" si="3"/>
        <v>0.73424505636666</v>
      </c>
      <c r="H15" s="25">
        <f t="shared" si="0"/>
        <v>-1009</v>
      </c>
      <c r="I15" s="53">
        <f t="shared" si="1"/>
        <v>-0.203</v>
      </c>
      <c r="J15" s="40">
        <f t="shared" ref="J15:J25" si="11">D15</f>
        <v>3973</v>
      </c>
      <c r="K15" s="60" t="s">
        <v>35</v>
      </c>
      <c r="L15" s="63">
        <v>42131</v>
      </c>
      <c r="M15" s="65">
        <v>53578</v>
      </c>
      <c r="N15" s="65">
        <v>50566</v>
      </c>
      <c r="O15" s="65">
        <v>16547</v>
      </c>
      <c r="P15" s="65">
        <v>3186</v>
      </c>
      <c r="Q15" s="28">
        <f t="shared" si="5"/>
        <v>1.20020887232679</v>
      </c>
      <c r="R15" s="88">
        <f t="shared" si="10"/>
        <v>-3012</v>
      </c>
      <c r="S15" s="28">
        <f t="shared" si="6"/>
        <v>-0.0562171040352383</v>
      </c>
      <c r="T15" s="89"/>
      <c r="U15" s="89"/>
      <c r="V15" s="89"/>
    </row>
    <row r="16" ht="15" customHeight="1" spans="1:22">
      <c r="A16" s="31" t="s">
        <v>36</v>
      </c>
      <c r="B16" s="32"/>
      <c r="C16" s="33"/>
      <c r="D16" s="33"/>
      <c r="G16" s="28" t="str">
        <f t="shared" si="3"/>
        <v/>
      </c>
      <c r="H16" s="25">
        <f t="shared" si="0"/>
        <v>0</v>
      </c>
      <c r="I16" s="53" t="str">
        <f t="shared" si="1"/>
        <v/>
      </c>
      <c r="J16" s="40"/>
      <c r="K16" s="60" t="s">
        <v>37</v>
      </c>
      <c r="L16" s="64">
        <v>22441</v>
      </c>
      <c r="M16" s="65">
        <v>33854</v>
      </c>
      <c r="N16" s="65">
        <v>34121</v>
      </c>
      <c r="O16" s="65">
        <v>9363</v>
      </c>
      <c r="P16" s="65">
        <v>2311</v>
      </c>
      <c r="Q16" s="28">
        <f t="shared" si="5"/>
        <v>1.52047591462056</v>
      </c>
      <c r="R16" s="88">
        <f t="shared" si="10"/>
        <v>267</v>
      </c>
      <c r="S16" s="28">
        <f t="shared" si="6"/>
        <v>0.00788680805813198</v>
      </c>
      <c r="T16" s="89"/>
      <c r="U16" s="89"/>
      <c r="V16" s="89"/>
    </row>
    <row r="17" customHeight="1" spans="1:22">
      <c r="A17" s="31" t="s">
        <v>38</v>
      </c>
      <c r="B17" s="34">
        <v>1243</v>
      </c>
      <c r="C17" s="33">
        <v>1038</v>
      </c>
      <c r="D17" s="33">
        <v>1076</v>
      </c>
      <c r="E17" s="34">
        <v>237</v>
      </c>
      <c r="F17" s="34">
        <v>80</v>
      </c>
      <c r="G17" s="28">
        <f t="shared" si="3"/>
        <v>0.865647626709574</v>
      </c>
      <c r="H17" s="25">
        <f t="shared" si="0"/>
        <v>38</v>
      </c>
      <c r="I17" s="53">
        <f t="shared" si="1"/>
        <v>0.037</v>
      </c>
      <c r="J17" s="40">
        <f t="shared" si="11"/>
        <v>1076</v>
      </c>
      <c r="K17" s="60" t="s">
        <v>39</v>
      </c>
      <c r="L17" s="63">
        <v>386</v>
      </c>
      <c r="M17" s="65">
        <v>4264</v>
      </c>
      <c r="N17" s="65">
        <v>3271</v>
      </c>
      <c r="O17" s="65">
        <v>492</v>
      </c>
      <c r="P17" s="65">
        <v>230</v>
      </c>
      <c r="Q17" s="28">
        <f t="shared" si="5"/>
        <v>8.4740932642487</v>
      </c>
      <c r="R17" s="88">
        <f t="shared" si="10"/>
        <v>-993</v>
      </c>
      <c r="S17" s="28">
        <f t="shared" si="6"/>
        <v>-0.232879924953096</v>
      </c>
      <c r="T17" s="89"/>
      <c r="U17" s="89"/>
      <c r="V17" s="89"/>
    </row>
    <row r="18" ht="15" customHeight="1" spans="1:22">
      <c r="A18" s="31" t="s">
        <v>40</v>
      </c>
      <c r="B18" s="34">
        <v>589</v>
      </c>
      <c r="C18" s="33">
        <v>415</v>
      </c>
      <c r="D18" s="33">
        <v>494</v>
      </c>
      <c r="E18" s="33">
        <v>8</v>
      </c>
      <c r="F18" s="33">
        <v>206</v>
      </c>
      <c r="G18" s="28">
        <f t="shared" si="3"/>
        <v>0.838709677419355</v>
      </c>
      <c r="H18" s="25">
        <f t="shared" si="0"/>
        <v>79</v>
      </c>
      <c r="I18" s="53">
        <f t="shared" si="1"/>
        <v>0.19</v>
      </c>
      <c r="J18" s="40">
        <f t="shared" si="11"/>
        <v>494</v>
      </c>
      <c r="K18" s="60" t="s">
        <v>41</v>
      </c>
      <c r="L18" s="63">
        <v>2504</v>
      </c>
      <c r="M18" s="65">
        <v>12256</v>
      </c>
      <c r="N18" s="65">
        <v>14325</v>
      </c>
      <c r="O18" s="65">
        <v>1091</v>
      </c>
      <c r="P18" s="65">
        <v>142</v>
      </c>
      <c r="Q18" s="28">
        <f t="shared" si="5"/>
        <v>5.72084664536741</v>
      </c>
      <c r="R18" s="88">
        <f t="shared" si="10"/>
        <v>2069</v>
      </c>
      <c r="S18" s="28">
        <f t="shared" si="6"/>
        <v>0.168815274151436</v>
      </c>
      <c r="T18" s="89"/>
      <c r="U18" s="89"/>
      <c r="V18" s="89"/>
    </row>
    <row r="19" ht="15" customHeight="1" spans="1:22">
      <c r="A19" s="31" t="s">
        <v>42</v>
      </c>
      <c r="B19" s="34">
        <v>629</v>
      </c>
      <c r="C19" s="33">
        <v>443</v>
      </c>
      <c r="D19" s="33">
        <v>458</v>
      </c>
      <c r="E19" s="33">
        <v>114</v>
      </c>
      <c r="F19" s="33">
        <v>68</v>
      </c>
      <c r="G19" s="28"/>
      <c r="H19" s="25">
        <f t="shared" si="0"/>
        <v>15</v>
      </c>
      <c r="I19" s="53">
        <f t="shared" si="1"/>
        <v>0.034</v>
      </c>
      <c r="J19" s="40">
        <f t="shared" si="11"/>
        <v>458</v>
      </c>
      <c r="K19" s="60" t="s">
        <v>43</v>
      </c>
      <c r="L19" s="63">
        <v>41287</v>
      </c>
      <c r="M19" s="65">
        <v>100469</v>
      </c>
      <c r="N19" s="65">
        <v>95693</v>
      </c>
      <c r="O19" s="65">
        <v>18704</v>
      </c>
      <c r="P19" s="65">
        <v>3548</v>
      </c>
      <c r="Q19" s="28">
        <f t="shared" si="5"/>
        <v>2.31775135030397</v>
      </c>
      <c r="R19" s="88">
        <f t="shared" si="10"/>
        <v>-4776</v>
      </c>
      <c r="S19" s="28">
        <f t="shared" si="6"/>
        <v>-0.0475370512297326</v>
      </c>
      <c r="T19" s="89"/>
      <c r="U19" s="89"/>
      <c r="V19" s="89"/>
    </row>
    <row r="20" ht="15" customHeight="1" spans="1:22">
      <c r="A20" s="31" t="s">
        <v>44</v>
      </c>
      <c r="B20" s="34">
        <v>305</v>
      </c>
      <c r="C20" s="33">
        <v>251</v>
      </c>
      <c r="D20" s="33">
        <v>305</v>
      </c>
      <c r="E20" s="33">
        <v>2</v>
      </c>
      <c r="F20" s="33">
        <v>112</v>
      </c>
      <c r="G20" s="28">
        <f t="shared" ref="G20:G27" si="12">IF(B20=0,"",D20/B20)</f>
        <v>1</v>
      </c>
      <c r="H20" s="25">
        <f t="shared" si="0"/>
        <v>54</v>
      </c>
      <c r="I20" s="53">
        <f t="shared" si="1"/>
        <v>0.215</v>
      </c>
      <c r="J20" s="40">
        <f t="shared" si="11"/>
        <v>305</v>
      </c>
      <c r="K20" s="60" t="s">
        <v>45</v>
      </c>
      <c r="L20" s="63">
        <v>1326</v>
      </c>
      <c r="M20" s="65">
        <v>4692</v>
      </c>
      <c r="N20" s="65">
        <v>4031</v>
      </c>
      <c r="O20" s="65">
        <v>658</v>
      </c>
      <c r="P20" s="65">
        <v>30</v>
      </c>
      <c r="Q20" s="28">
        <f t="shared" si="5"/>
        <v>3.03996983408748</v>
      </c>
      <c r="R20" s="88">
        <f t="shared" si="10"/>
        <v>-661</v>
      </c>
      <c r="S20" s="28">
        <f t="shared" si="6"/>
        <v>-0.140878090366581</v>
      </c>
      <c r="T20" s="89"/>
      <c r="U20" s="89"/>
      <c r="V20" s="89"/>
    </row>
    <row r="21" ht="15" customHeight="1" spans="1:22">
      <c r="A21" s="31" t="s">
        <v>46</v>
      </c>
      <c r="B21" s="34">
        <v>418</v>
      </c>
      <c r="C21" s="33">
        <v>519</v>
      </c>
      <c r="D21" s="33">
        <v>1658</v>
      </c>
      <c r="E21" s="34">
        <v>610</v>
      </c>
      <c r="F21" s="34">
        <v>135</v>
      </c>
      <c r="G21" s="28">
        <f t="shared" si="12"/>
        <v>3.96650717703349</v>
      </c>
      <c r="H21" s="25">
        <f t="shared" si="0"/>
        <v>1139</v>
      </c>
      <c r="I21" s="53">
        <f t="shared" si="1"/>
        <v>2.195</v>
      </c>
      <c r="J21" s="40">
        <f t="shared" si="11"/>
        <v>1658</v>
      </c>
      <c r="K21" s="60" t="s">
        <v>47</v>
      </c>
      <c r="L21" s="63">
        <v>0</v>
      </c>
      <c r="M21" s="65">
        <v>1166</v>
      </c>
      <c r="N21" s="65">
        <v>145</v>
      </c>
      <c r="O21" s="65"/>
      <c r="P21" s="65">
        <v>60</v>
      </c>
      <c r="Q21" s="28" t="str">
        <f t="shared" si="5"/>
        <v/>
      </c>
      <c r="R21" s="88">
        <f t="shared" si="10"/>
        <v>-1021</v>
      </c>
      <c r="S21" s="28">
        <f t="shared" si="6"/>
        <v>-0.875643224699828</v>
      </c>
      <c r="T21" s="89"/>
      <c r="U21" s="89"/>
      <c r="V21" s="89"/>
    </row>
    <row r="22" ht="15" customHeight="1" spans="1:22">
      <c r="A22" s="31" t="s">
        <v>48</v>
      </c>
      <c r="B22" s="34">
        <v>983</v>
      </c>
      <c r="C22" s="33">
        <v>595</v>
      </c>
      <c r="D22" s="33">
        <v>710</v>
      </c>
      <c r="E22" s="33">
        <v>281</v>
      </c>
      <c r="F22" s="33">
        <v>83</v>
      </c>
      <c r="G22" s="28">
        <f t="shared" si="12"/>
        <v>0.722278738555443</v>
      </c>
      <c r="H22" s="25">
        <f t="shared" si="0"/>
        <v>115</v>
      </c>
      <c r="I22" s="53">
        <f t="shared" si="1"/>
        <v>0.193</v>
      </c>
      <c r="J22" s="40">
        <f t="shared" si="11"/>
        <v>710</v>
      </c>
      <c r="K22" s="60" t="s">
        <v>49</v>
      </c>
      <c r="L22" s="63">
        <v>788</v>
      </c>
      <c r="M22" s="65">
        <v>1510</v>
      </c>
      <c r="N22" s="65">
        <v>2347</v>
      </c>
      <c r="O22" s="65">
        <v>59</v>
      </c>
      <c r="P22" s="65">
        <v>15</v>
      </c>
      <c r="Q22" s="28">
        <f t="shared" si="5"/>
        <v>2.97842639593909</v>
      </c>
      <c r="R22" s="88">
        <f t="shared" si="10"/>
        <v>837</v>
      </c>
      <c r="S22" s="28">
        <f t="shared" si="6"/>
        <v>0.554304635761589</v>
      </c>
      <c r="T22" s="89"/>
      <c r="U22" s="89"/>
      <c r="V22" s="89"/>
    </row>
    <row r="23" ht="15" customHeight="1" spans="1:22">
      <c r="A23" s="31" t="s">
        <v>50</v>
      </c>
      <c r="B23" s="34">
        <v>606</v>
      </c>
      <c r="C23" s="33">
        <v>80</v>
      </c>
      <c r="D23" s="33">
        <v>36</v>
      </c>
      <c r="E23" s="33"/>
      <c r="F23" s="33"/>
      <c r="G23" s="28">
        <f t="shared" si="12"/>
        <v>0.0594059405940594</v>
      </c>
      <c r="H23" s="25">
        <f t="shared" si="0"/>
        <v>-44</v>
      </c>
      <c r="I23" s="53">
        <f t="shared" si="1"/>
        <v>-0.55</v>
      </c>
      <c r="J23" s="40">
        <f t="shared" si="11"/>
        <v>36</v>
      </c>
      <c r="K23" s="60" t="s">
        <v>51</v>
      </c>
      <c r="L23" s="63">
        <v>0</v>
      </c>
      <c r="M23" s="66">
        <v>22</v>
      </c>
      <c r="N23" s="66">
        <v>2</v>
      </c>
      <c r="O23" s="66">
        <v>0</v>
      </c>
      <c r="P23" s="66"/>
      <c r="Q23" s="28" t="str">
        <f t="shared" si="5"/>
        <v/>
      </c>
      <c r="R23" s="88">
        <f t="shared" si="10"/>
        <v>-20</v>
      </c>
      <c r="S23" s="28">
        <f t="shared" si="6"/>
        <v>-0.909090909090909</v>
      </c>
      <c r="T23" s="89"/>
      <c r="U23" s="89"/>
      <c r="V23" s="89"/>
    </row>
    <row r="24" ht="15" customHeight="1" spans="1:22">
      <c r="A24" s="31" t="s">
        <v>52</v>
      </c>
      <c r="B24" s="34">
        <v>1085</v>
      </c>
      <c r="C24" s="33">
        <v>708</v>
      </c>
      <c r="D24" s="33">
        <v>772</v>
      </c>
      <c r="E24" s="34">
        <v>190</v>
      </c>
      <c r="F24" s="34">
        <v>24</v>
      </c>
      <c r="G24" s="28">
        <f t="shared" si="12"/>
        <v>0.711520737327189</v>
      </c>
      <c r="H24" s="25">
        <f t="shared" si="0"/>
        <v>64</v>
      </c>
      <c r="I24" s="53">
        <f t="shared" si="1"/>
        <v>0.09</v>
      </c>
      <c r="J24" s="40">
        <f t="shared" si="11"/>
        <v>772</v>
      </c>
      <c r="K24" s="60" t="s">
        <v>53</v>
      </c>
      <c r="L24" s="63">
        <v>0</v>
      </c>
      <c r="M24" s="66"/>
      <c r="N24" s="66"/>
      <c r="O24" s="66">
        <v>0</v>
      </c>
      <c r="P24" s="66"/>
      <c r="Q24" s="28" t="str">
        <f t="shared" si="5"/>
        <v/>
      </c>
      <c r="R24" s="88">
        <f t="shared" si="10"/>
        <v>0</v>
      </c>
      <c r="S24" s="28" t="str">
        <f t="shared" si="6"/>
        <v/>
      </c>
      <c r="T24" s="89"/>
      <c r="U24" s="89"/>
      <c r="V24" s="89"/>
    </row>
    <row r="25" ht="15" customHeight="1" spans="1:22">
      <c r="A25" s="31" t="s">
        <v>54</v>
      </c>
      <c r="B25" s="35"/>
      <c r="C25" s="34"/>
      <c r="D25" s="34"/>
      <c r="E25" s="34"/>
      <c r="F25" s="34"/>
      <c r="G25" s="28" t="str">
        <f t="shared" si="12"/>
        <v/>
      </c>
      <c r="H25" s="25">
        <f t="shared" si="0"/>
        <v>0</v>
      </c>
      <c r="I25" s="53" t="str">
        <f t="shared" si="1"/>
        <v/>
      </c>
      <c r="J25" s="40">
        <f t="shared" si="11"/>
        <v>0</v>
      </c>
      <c r="K25" s="60" t="s">
        <v>55</v>
      </c>
      <c r="L25" s="63">
        <v>1261</v>
      </c>
      <c r="M25" s="65">
        <v>1753</v>
      </c>
      <c r="N25" s="65">
        <v>1557</v>
      </c>
      <c r="O25" s="65">
        <v>382</v>
      </c>
      <c r="P25" s="65">
        <v>92</v>
      </c>
      <c r="Q25" s="28">
        <f t="shared" si="5"/>
        <v>1.23473433782712</v>
      </c>
      <c r="R25" s="88">
        <f t="shared" si="10"/>
        <v>-196</v>
      </c>
      <c r="S25" s="28">
        <f t="shared" si="6"/>
        <v>-0.111808328579578</v>
      </c>
      <c r="T25" s="89"/>
      <c r="U25" s="89"/>
      <c r="V25" s="89"/>
    </row>
    <row r="26" ht="15" customHeight="1" spans="1:22">
      <c r="A26" s="36" t="s">
        <v>56</v>
      </c>
      <c r="B26" s="37"/>
      <c r="C26" s="27"/>
      <c r="D26" s="38"/>
      <c r="E26" s="38"/>
      <c r="F26" s="38"/>
      <c r="G26" s="28" t="str">
        <f t="shared" si="12"/>
        <v/>
      </c>
      <c r="H26" s="39"/>
      <c r="I26" s="67" t="str">
        <f>IF(D26=0,"",H26/D26)</f>
        <v/>
      </c>
      <c r="J26" s="68"/>
      <c r="K26" s="60" t="s">
        <v>57</v>
      </c>
      <c r="L26" s="64">
        <v>17437</v>
      </c>
      <c r="M26" s="65">
        <v>18637</v>
      </c>
      <c r="N26" s="65">
        <v>46130</v>
      </c>
      <c r="O26" s="65">
        <v>7468</v>
      </c>
      <c r="P26" s="65">
        <v>1042</v>
      </c>
      <c r="Q26" s="28">
        <f t="shared" si="5"/>
        <v>2.64552388598956</v>
      </c>
      <c r="R26" s="88">
        <f t="shared" si="10"/>
        <v>27493</v>
      </c>
      <c r="S26" s="28">
        <f t="shared" si="6"/>
        <v>1.47518377421259</v>
      </c>
      <c r="T26" s="89"/>
      <c r="U26" s="89"/>
      <c r="V26" s="89"/>
    </row>
    <row r="27" ht="15" customHeight="1" spans="1:22">
      <c r="A27" s="31" t="s">
        <v>58</v>
      </c>
      <c r="B27" s="27"/>
      <c r="C27" s="27"/>
      <c r="D27" s="27"/>
      <c r="E27" s="27"/>
      <c r="F27" s="27"/>
      <c r="G27" s="28" t="str">
        <f t="shared" si="12"/>
        <v/>
      </c>
      <c r="H27" s="40">
        <f t="shared" ref="H27:H39" si="13">D27-C27</f>
        <v>0</v>
      </c>
      <c r="I27" s="67" t="str">
        <f t="shared" ref="I27:I39" si="14">IF(C27=0,"",H27/C27)</f>
        <v/>
      </c>
      <c r="J27" s="40">
        <f t="shared" ref="J27:J39" si="15">D27</f>
        <v>0</v>
      </c>
      <c r="K27" s="60" t="s">
        <v>59</v>
      </c>
      <c r="L27" s="64">
        <v>146</v>
      </c>
      <c r="M27" s="65">
        <v>5156</v>
      </c>
      <c r="N27" s="65">
        <v>547</v>
      </c>
      <c r="O27" s="65">
        <v>0</v>
      </c>
      <c r="P27" s="65">
        <v>157</v>
      </c>
      <c r="Q27" s="28">
        <f t="shared" si="5"/>
        <v>3.74657534246575</v>
      </c>
      <c r="R27" s="88">
        <f t="shared" si="10"/>
        <v>-4609</v>
      </c>
      <c r="S27" s="28">
        <f t="shared" si="6"/>
        <v>-0.893910007757952</v>
      </c>
      <c r="T27" s="89"/>
      <c r="U27" s="89"/>
      <c r="V27" s="89"/>
    </row>
    <row r="28" ht="15" customHeight="1" spans="1:22">
      <c r="A28" s="31"/>
      <c r="B28" s="27"/>
      <c r="C28" s="27"/>
      <c r="D28" s="27"/>
      <c r="E28" s="27"/>
      <c r="F28" s="27"/>
      <c r="G28" s="28"/>
      <c r="H28" s="40"/>
      <c r="I28" s="67"/>
      <c r="J28" s="40"/>
      <c r="K28" s="60" t="s">
        <v>60</v>
      </c>
      <c r="L28" s="63">
        <v>1032</v>
      </c>
      <c r="M28" s="66">
        <v>1844</v>
      </c>
      <c r="N28" s="66">
        <v>1117</v>
      </c>
      <c r="O28" s="66">
        <v>434</v>
      </c>
      <c r="P28" s="66">
        <v>79</v>
      </c>
      <c r="Q28" s="28">
        <f t="shared" si="5"/>
        <v>1.08236434108527</v>
      </c>
      <c r="R28" s="88">
        <f t="shared" si="10"/>
        <v>-727</v>
      </c>
      <c r="S28" s="28">
        <f t="shared" si="6"/>
        <v>-0.394251626898048</v>
      </c>
      <c r="T28" s="89"/>
      <c r="U28" s="89"/>
      <c r="V28" s="89"/>
    </row>
    <row r="29" ht="15" customHeight="1" spans="1:22">
      <c r="A29" s="31"/>
      <c r="B29" s="27"/>
      <c r="C29" s="27"/>
      <c r="D29" s="27"/>
      <c r="E29" s="27"/>
      <c r="F29" s="27"/>
      <c r="G29" s="28"/>
      <c r="H29" s="40"/>
      <c r="I29" s="67"/>
      <c r="J29" s="40"/>
      <c r="K29" s="60" t="s">
        <v>61</v>
      </c>
      <c r="L29" s="69">
        <v>4000</v>
      </c>
      <c r="M29" s="70"/>
      <c r="N29" s="70"/>
      <c r="O29" s="70"/>
      <c r="P29" s="70"/>
      <c r="Q29" s="28">
        <f t="shared" si="5"/>
        <v>0</v>
      </c>
      <c r="R29" s="88">
        <f t="shared" si="10"/>
        <v>0</v>
      </c>
      <c r="S29" s="28" t="str">
        <f t="shared" si="6"/>
        <v/>
      </c>
      <c r="T29" s="89"/>
      <c r="U29" s="89"/>
      <c r="V29" s="89"/>
    </row>
    <row r="30" ht="15" customHeight="1" spans="1:25">
      <c r="A30" s="29" t="s">
        <v>62</v>
      </c>
      <c r="B30" s="27">
        <f t="shared" ref="B30:F30" si="16">SUM(B31:B37)</f>
        <v>18800</v>
      </c>
      <c r="C30" s="27">
        <f>C31+C32+C33+C35+C37</f>
        <v>11666</v>
      </c>
      <c r="D30" s="27">
        <f t="shared" si="16"/>
        <v>25315</v>
      </c>
      <c r="E30" s="27">
        <f t="shared" si="16"/>
        <v>5548</v>
      </c>
      <c r="F30" s="27">
        <f t="shared" si="16"/>
        <v>691</v>
      </c>
      <c r="G30" s="28">
        <f t="shared" ref="G30:G39" si="17">IF(B30=0,"",D30/B30)</f>
        <v>1.34654255319149</v>
      </c>
      <c r="H30" s="40">
        <f>SUM(H31:H37)</f>
        <v>13649</v>
      </c>
      <c r="I30" s="67">
        <f t="shared" si="14"/>
        <v>1.16998114177953</v>
      </c>
      <c r="J30" s="40">
        <f>SUM(J31:J37)</f>
        <v>25315</v>
      </c>
      <c r="K30" s="60" t="s">
        <v>63</v>
      </c>
      <c r="L30" s="63">
        <v>17810</v>
      </c>
      <c r="M30" s="65">
        <v>14842</v>
      </c>
      <c r="N30" s="65">
        <v>15970</v>
      </c>
      <c r="O30" s="65">
        <v>4134</v>
      </c>
      <c r="P30" s="65">
        <v>790</v>
      </c>
      <c r="Q30" s="28">
        <f t="shared" si="5"/>
        <v>0.896687254351488</v>
      </c>
      <c r="R30" s="88">
        <f t="shared" si="10"/>
        <v>1128</v>
      </c>
      <c r="S30" s="28">
        <f t="shared" si="6"/>
        <v>0.076000539010915</v>
      </c>
      <c r="T30" s="89"/>
      <c r="U30" s="89"/>
      <c r="V30" s="89"/>
      <c r="Y30" s="90"/>
    </row>
    <row r="31" ht="15" customHeight="1" spans="1:25">
      <c r="A31" s="41" t="s">
        <v>64</v>
      </c>
      <c r="B31" s="35">
        <v>3775</v>
      </c>
      <c r="C31" s="33">
        <v>2662</v>
      </c>
      <c r="D31" s="33">
        <v>5327</v>
      </c>
      <c r="E31" s="33">
        <v>425</v>
      </c>
      <c r="F31" s="33">
        <v>681</v>
      </c>
      <c r="G31" s="28">
        <f t="shared" si="17"/>
        <v>1.41112582781457</v>
      </c>
      <c r="H31" s="40">
        <f t="shared" si="13"/>
        <v>2665</v>
      </c>
      <c r="I31" s="67">
        <f t="shared" si="14"/>
        <v>1.00112697220135</v>
      </c>
      <c r="J31" s="40">
        <f t="shared" si="15"/>
        <v>5327</v>
      </c>
      <c r="K31" s="60" t="s">
        <v>65</v>
      </c>
      <c r="L31" s="69">
        <v>70</v>
      </c>
      <c r="M31" s="70">
        <v>81</v>
      </c>
      <c r="N31" s="70">
        <v>54</v>
      </c>
      <c r="O31" s="70">
        <v>22</v>
      </c>
      <c r="P31" s="70">
        <v>16</v>
      </c>
      <c r="Q31" s="28">
        <f t="shared" si="5"/>
        <v>0.771428571428571</v>
      </c>
      <c r="R31" s="88">
        <f t="shared" si="10"/>
        <v>-27</v>
      </c>
      <c r="S31" s="28">
        <f t="shared" si="6"/>
        <v>-0.333333333333333</v>
      </c>
      <c r="T31" s="89"/>
      <c r="U31" s="89"/>
      <c r="V31" s="89"/>
      <c r="Y31" s="90"/>
    </row>
    <row r="32" ht="15" customHeight="1" spans="1:22">
      <c r="A32" s="41" t="s">
        <v>66</v>
      </c>
      <c r="B32" s="35">
        <v>1124</v>
      </c>
      <c r="C32" s="33">
        <v>1108</v>
      </c>
      <c r="D32" s="33">
        <v>1455</v>
      </c>
      <c r="E32" s="33">
        <v>375</v>
      </c>
      <c r="F32" s="33">
        <v>6</v>
      </c>
      <c r="G32" s="28">
        <f t="shared" si="17"/>
        <v>1.29448398576512</v>
      </c>
      <c r="H32" s="40">
        <f t="shared" si="13"/>
        <v>347</v>
      </c>
      <c r="I32" s="67">
        <f t="shared" si="14"/>
        <v>0.313176895306859</v>
      </c>
      <c r="J32" s="40">
        <f t="shared" si="15"/>
        <v>1455</v>
      </c>
      <c r="K32" s="71" t="s">
        <v>67</v>
      </c>
      <c r="L32" s="69">
        <v>2000</v>
      </c>
      <c r="M32" s="70">
        <v>2612</v>
      </c>
      <c r="N32" s="70">
        <v>1257</v>
      </c>
      <c r="O32" s="70">
        <v>54</v>
      </c>
      <c r="P32" s="70">
        <v>1</v>
      </c>
      <c r="Q32" s="28">
        <f t="shared" si="5"/>
        <v>0.6285</v>
      </c>
      <c r="R32" s="88">
        <f t="shared" si="10"/>
        <v>-1355</v>
      </c>
      <c r="S32" s="28">
        <f t="shared" si="6"/>
        <v>-0.518759571209801</v>
      </c>
      <c r="T32" s="89"/>
      <c r="U32" s="89"/>
      <c r="V32" s="89"/>
    </row>
    <row r="33" ht="15" customHeight="1" spans="1:22">
      <c r="A33" s="41" t="s">
        <v>68</v>
      </c>
      <c r="B33" s="35">
        <v>1906</v>
      </c>
      <c r="C33" s="33">
        <v>3746</v>
      </c>
      <c r="D33" s="33">
        <v>778</v>
      </c>
      <c r="E33" s="33">
        <v>98</v>
      </c>
      <c r="F33" s="33">
        <v>4</v>
      </c>
      <c r="G33" s="28">
        <f t="shared" si="17"/>
        <v>0.408184679958027</v>
      </c>
      <c r="H33" s="40">
        <f t="shared" si="13"/>
        <v>-2968</v>
      </c>
      <c r="I33" s="67">
        <f t="shared" si="14"/>
        <v>-0.792311799252536</v>
      </c>
      <c r="J33" s="40">
        <f t="shared" si="15"/>
        <v>778</v>
      </c>
      <c r="K33" s="71"/>
      <c r="L33" s="69"/>
      <c r="M33" s="70"/>
      <c r="N33" s="70"/>
      <c r="O33" s="70"/>
      <c r="P33" s="70"/>
      <c r="Q33" s="28"/>
      <c r="R33" s="88">
        <f t="shared" si="10"/>
        <v>0</v>
      </c>
      <c r="S33" s="28" t="str">
        <f t="shared" si="6"/>
        <v/>
      </c>
      <c r="T33" s="89"/>
      <c r="U33" s="89"/>
      <c r="V33" s="89"/>
    </row>
    <row r="34" ht="15" customHeight="1" spans="1:22">
      <c r="A34" s="31" t="s">
        <v>69</v>
      </c>
      <c r="B34" s="35"/>
      <c r="C34" s="33"/>
      <c r="D34" s="33"/>
      <c r="E34" s="33"/>
      <c r="F34" s="33"/>
      <c r="G34" s="28" t="str">
        <f t="shared" si="17"/>
        <v/>
      </c>
      <c r="H34" s="40">
        <f t="shared" si="13"/>
        <v>0</v>
      </c>
      <c r="I34" s="67" t="str">
        <f t="shared" si="14"/>
        <v/>
      </c>
      <c r="J34" s="40">
        <f t="shared" si="15"/>
        <v>0</v>
      </c>
      <c r="K34" s="71"/>
      <c r="L34" s="69"/>
      <c r="M34" s="72"/>
      <c r="N34" s="72"/>
      <c r="O34" s="72"/>
      <c r="P34" s="72"/>
      <c r="Q34" s="28"/>
      <c r="R34" s="88">
        <f t="shared" si="10"/>
        <v>0</v>
      </c>
      <c r="S34" s="28" t="str">
        <f t="shared" si="6"/>
        <v/>
      </c>
      <c r="T34" s="89"/>
      <c r="U34" s="89"/>
      <c r="V34" s="89"/>
    </row>
    <row r="35" ht="15" customHeight="1" spans="1:22">
      <c r="A35" s="31" t="s">
        <v>70</v>
      </c>
      <c r="B35" s="35">
        <v>10972</v>
      </c>
      <c r="C35" s="33">
        <v>4127</v>
      </c>
      <c r="D35" s="33">
        <v>14324</v>
      </c>
      <c r="E35" s="33">
        <v>4038</v>
      </c>
      <c r="F35" s="33"/>
      <c r="G35" s="28">
        <f t="shared" si="17"/>
        <v>1.30550492161867</v>
      </c>
      <c r="H35" s="40">
        <f t="shared" si="13"/>
        <v>10197</v>
      </c>
      <c r="I35" s="67">
        <f t="shared" si="14"/>
        <v>2.47080203537679</v>
      </c>
      <c r="J35" s="40">
        <f t="shared" si="15"/>
        <v>14324</v>
      </c>
      <c r="K35" s="71"/>
      <c r="L35" s="69"/>
      <c r="M35" s="73"/>
      <c r="N35" s="73"/>
      <c r="O35" s="73"/>
      <c r="P35" s="73"/>
      <c r="Q35" s="28"/>
      <c r="R35" s="88">
        <f t="shared" si="10"/>
        <v>0</v>
      </c>
      <c r="S35" s="28" t="str">
        <f t="shared" si="6"/>
        <v/>
      </c>
      <c r="T35" s="89"/>
      <c r="U35" s="89"/>
      <c r="V35" s="89"/>
    </row>
    <row r="36" ht="15" customHeight="1" spans="1:22">
      <c r="A36" s="31" t="s">
        <v>71</v>
      </c>
      <c r="B36" s="27">
        <v>1000</v>
      </c>
      <c r="C36" s="42"/>
      <c r="D36" s="33">
        <v>3373</v>
      </c>
      <c r="E36" s="42">
        <v>607</v>
      </c>
      <c r="F36" s="42"/>
      <c r="G36" s="28">
        <f t="shared" si="17"/>
        <v>3.373</v>
      </c>
      <c r="H36" s="40">
        <f t="shared" si="13"/>
        <v>3373</v>
      </c>
      <c r="I36" s="67" t="str">
        <f t="shared" si="14"/>
        <v/>
      </c>
      <c r="J36" s="40">
        <f t="shared" si="15"/>
        <v>3373</v>
      </c>
      <c r="L36" s="74"/>
      <c r="M36" s="35"/>
      <c r="N36" s="35"/>
      <c r="O36" s="35"/>
      <c r="P36" s="75"/>
      <c r="Q36" s="92" t="str">
        <f t="shared" ref="Q36:Q39" si="18">IF(L36=0,"",N36/L36)</f>
        <v/>
      </c>
      <c r="R36" s="88">
        <f t="shared" si="10"/>
        <v>0</v>
      </c>
      <c r="S36" s="28" t="str">
        <f t="shared" si="6"/>
        <v/>
      </c>
      <c r="T36" s="89"/>
      <c r="U36" s="89"/>
      <c r="V36" s="89"/>
    </row>
    <row r="37" ht="15" customHeight="1" spans="1:22">
      <c r="A37" s="31" t="s">
        <v>72</v>
      </c>
      <c r="B37" s="27">
        <v>23</v>
      </c>
      <c r="C37" s="42">
        <v>23</v>
      </c>
      <c r="D37" s="33">
        <v>58</v>
      </c>
      <c r="E37" s="42">
        <v>5</v>
      </c>
      <c r="F37" s="42"/>
      <c r="G37" s="28">
        <f t="shared" si="17"/>
        <v>2.52173913043478</v>
      </c>
      <c r="H37" s="40">
        <f t="shared" si="13"/>
        <v>35</v>
      </c>
      <c r="I37" s="67">
        <f t="shared" si="14"/>
        <v>1.52173913043478</v>
      </c>
      <c r="J37" s="40">
        <f t="shared" si="15"/>
        <v>58</v>
      </c>
      <c r="L37" s="74"/>
      <c r="M37" s="76"/>
      <c r="N37" s="35"/>
      <c r="O37" s="35"/>
      <c r="P37" s="75"/>
      <c r="Q37" s="92" t="str">
        <f t="shared" si="18"/>
        <v/>
      </c>
      <c r="R37" s="88">
        <f t="shared" si="10"/>
        <v>0</v>
      </c>
      <c r="S37" s="28" t="str">
        <f t="shared" si="6"/>
        <v/>
      </c>
      <c r="T37" s="89"/>
      <c r="U37" s="89"/>
      <c r="V37" s="89"/>
    </row>
    <row r="38" ht="15" customHeight="1" spans="1:22">
      <c r="A38" s="29" t="s">
        <v>73</v>
      </c>
      <c r="B38" s="27">
        <v>19642</v>
      </c>
      <c r="C38" s="43">
        <v>4842</v>
      </c>
      <c r="D38" s="33">
        <v>16887</v>
      </c>
      <c r="E38" s="43">
        <v>3577</v>
      </c>
      <c r="F38" s="43">
        <v>-562</v>
      </c>
      <c r="G38" s="28">
        <f t="shared" si="17"/>
        <v>0.859739334080033</v>
      </c>
      <c r="H38" s="40">
        <f t="shared" si="13"/>
        <v>12045</v>
      </c>
      <c r="I38" s="67">
        <f t="shared" si="14"/>
        <v>2.48760842627014</v>
      </c>
      <c r="J38" s="40">
        <f t="shared" si="15"/>
        <v>16887</v>
      </c>
      <c r="K38" s="59" t="s">
        <v>74</v>
      </c>
      <c r="L38" s="77">
        <v>51641</v>
      </c>
      <c r="M38" s="35">
        <v>47599</v>
      </c>
      <c r="N38" s="73">
        <v>61064</v>
      </c>
      <c r="O38" s="73">
        <v>3162</v>
      </c>
      <c r="P38" s="73">
        <v>61</v>
      </c>
      <c r="Q38" s="28">
        <f t="shared" si="18"/>
        <v>1.18247129219031</v>
      </c>
      <c r="R38" s="88">
        <f t="shared" si="10"/>
        <v>13465</v>
      </c>
      <c r="S38" s="28">
        <f t="shared" si="6"/>
        <v>0.28288409420366</v>
      </c>
      <c r="T38" s="89"/>
      <c r="U38" s="89"/>
      <c r="V38" s="89"/>
    </row>
    <row r="39" ht="15" customHeight="1" spans="1:22">
      <c r="A39" s="29" t="s">
        <v>75</v>
      </c>
      <c r="B39" s="27">
        <v>46</v>
      </c>
      <c r="C39" s="43">
        <v>19</v>
      </c>
      <c r="D39" s="43">
        <v>119</v>
      </c>
      <c r="E39" s="43"/>
      <c r="F39" s="43"/>
      <c r="G39" s="28">
        <f t="shared" si="17"/>
        <v>2.58695652173913</v>
      </c>
      <c r="H39" s="40">
        <f t="shared" si="13"/>
        <v>100</v>
      </c>
      <c r="I39" s="67">
        <f t="shared" si="14"/>
        <v>5.26315789473684</v>
      </c>
      <c r="J39" s="40">
        <f t="shared" si="15"/>
        <v>119</v>
      </c>
      <c r="K39" s="29" t="s">
        <v>76</v>
      </c>
      <c r="L39" s="77">
        <v>147</v>
      </c>
      <c r="M39" s="35">
        <v>4</v>
      </c>
      <c r="N39" s="73">
        <v>4</v>
      </c>
      <c r="O39" s="73"/>
      <c r="P39" s="73"/>
      <c r="Q39" s="28">
        <f t="shared" si="18"/>
        <v>0.0272108843537415</v>
      </c>
      <c r="R39" s="88">
        <f t="shared" si="10"/>
        <v>0</v>
      </c>
      <c r="S39" s="28">
        <f t="shared" si="6"/>
        <v>0</v>
      </c>
      <c r="T39" s="89"/>
      <c r="U39" s="89"/>
      <c r="V39" s="89"/>
    </row>
    <row r="40" hidden="1" spans="17:22">
      <c r="Q40" s="93"/>
      <c r="R40" s="93"/>
      <c r="S40" s="93"/>
      <c r="T40" s="94"/>
      <c r="U40" s="94"/>
      <c r="V40" s="94"/>
    </row>
    <row r="41" hidden="1" spans="7:22">
      <c r="G41" s="44"/>
      <c r="H41" s="45"/>
      <c r="I41" s="78"/>
      <c r="J41" s="78"/>
      <c r="Q41" s="44"/>
      <c r="R41" s="95"/>
      <c r="S41" s="44"/>
      <c r="T41" s="96"/>
      <c r="U41" s="96"/>
      <c r="V41" s="96"/>
    </row>
    <row r="42" spans="4:10">
      <c r="D42" s="46"/>
      <c r="E42" s="46"/>
      <c r="F42" s="46"/>
      <c r="G42" s="44"/>
      <c r="H42" s="45"/>
      <c r="I42" s="78"/>
      <c r="J42" s="78"/>
    </row>
    <row r="43" spans="4:10">
      <c r="D43" s="46"/>
      <c r="E43" s="46"/>
      <c r="F43" s="46"/>
      <c r="G43" s="44"/>
      <c r="H43" s="45"/>
      <c r="I43" s="78"/>
      <c r="J43" s="78"/>
    </row>
    <row r="44" spans="4:10">
      <c r="D44" s="46"/>
      <c r="E44" s="46"/>
      <c r="F44" s="46"/>
      <c r="G44" s="44"/>
      <c r="H44" s="45"/>
      <c r="I44" s="78"/>
      <c r="J44" s="78"/>
    </row>
    <row r="45" spans="7:10">
      <c r="G45" s="44"/>
      <c r="H45" s="45"/>
      <c r="I45" s="78"/>
      <c r="J45" s="78"/>
    </row>
  </sheetData>
  <protectedRanges>
    <protectedRange sqref="J31:J35 J37:J38 J27:J29 J9:J25" name="区域1" securityDescriptor=""/>
    <protectedRange sqref="C27:C29" name="区域1_4_1" securityDescriptor=""/>
    <protectedRange sqref="M30:O30" name="区域1_2_1" securityDescriptor=""/>
    <protectedRange sqref="B13" name="区域1_1_1_1" securityDescriptor=""/>
    <protectedRange sqref="B38" name="区域2_4_1" securityDescriptor=""/>
    <protectedRange sqref="B10 B12" name="区域1_1_1_2" securityDescriptor=""/>
    <protectedRange sqref="B9" name="区域1_5_1_1" securityDescriptor=""/>
    <protectedRange sqref="B11" name="区域1_2_3_1" securityDescriptor=""/>
    <protectedRange sqref="B14" name="区域1_2_5_1" securityDescriptor=""/>
    <protectedRange sqref="B15" name="区域1_2_5_1_1" securityDescriptor=""/>
    <protectedRange sqref="B17" name="区域1_2_6" securityDescriptor=""/>
    <protectedRange sqref="B18:B19" name="区域1_2_6_1" securityDescriptor=""/>
    <protectedRange sqref="B20:B21" name="区域1_2_6_2" securityDescriptor=""/>
    <protectedRange sqref="B22:B23" name="区域1_2_6_3" securityDescriptor=""/>
    <protectedRange sqref="B24" name="区域1_2_6_4" securityDescriptor=""/>
    <protectedRange sqref="M28:O28" name="区域1_2_2" securityDescriptor=""/>
    <protectedRange sqref="C14:E14" name="区域1_18_2_1" securityDescriptor=""/>
    <protectedRange sqref="C13:E13" name="区域1_10_1" securityDescriptor=""/>
    <protectedRange sqref="C17:E17 C21:E21 D24:E25 D31 C24" name="区域1_2_11" securityDescriptor=""/>
    <protectedRange sqref="M23:O24" name="区域1_2_15_1" securityDescriptor=""/>
    <protectedRange sqref="C12:E12" name="区域1_17_2_1_1" securityDescriptor=""/>
    <protectedRange sqref="C9:E9" name="区域1_2" securityDescriptor=""/>
    <protectedRange sqref="C11:E11" name="区域1_2_3" securityDescriptor=""/>
    <protectedRange sqref="C15:E15" name="区域1_2_5" securityDescriptor=""/>
    <protectedRange sqref="C18:E20" name="区域1_2_8" securityDescriptor=""/>
    <protectedRange sqref="C22:E22" name="区域1_2_9" securityDescriptor=""/>
    <protectedRange sqref="C23:E23" name="区域1_2_10" securityDescriptor=""/>
    <protectedRange sqref="E31:E35 D32:D35" name="区域1_2_7" securityDescriptor=""/>
    <protectedRange sqref="M8:M22 O8:O22 N8:N20 N22" name="区域1_2_13" securityDescriptor=""/>
    <protectedRange sqref="M25:O27" name="区域1_2_20" securityDescriptor=""/>
    <protectedRange sqref="C16 C20 C23 C25" name="区域1_2_11_1" securityDescriptor=""/>
    <protectedRange sqref="C21" name="区域1_2_9_1" securityDescriptor=""/>
    <protectedRange sqref="C31:C35" name="区域1_2_7_1" securityDescriptor=""/>
    <protectedRange sqref="M28" name="区域1_2_2_1" securityDescriptor=""/>
    <protectedRange sqref="M8:M22" name="区域1_2_13_1" securityDescriptor=""/>
    <protectedRange sqref="J36" name="区域1_1" securityDescriptor=""/>
  </protectedRanges>
  <mergeCells count="13">
    <mergeCell ref="A1:S1"/>
    <mergeCell ref="D3:G3"/>
    <mergeCell ref="H3:I3"/>
    <mergeCell ref="N3:Q3"/>
    <mergeCell ref="R3:S3"/>
    <mergeCell ref="Q40:S40"/>
    <mergeCell ref="A3:A4"/>
    <mergeCell ref="B3:B4"/>
    <mergeCell ref="C3:C4"/>
    <mergeCell ref="J3:J4"/>
    <mergeCell ref="K3:K4"/>
    <mergeCell ref="L3:L4"/>
    <mergeCell ref="M3:M4"/>
  </mergeCells>
  <pageMargins left="0.75" right="0.75" top="0.590277777777778" bottom="0.550694444444444" header="0.393055555555556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2010-01-29T11:10:00Z</dcterms:created>
  <cp:lastPrinted>2020-12-02T02:33:00Z</cp:lastPrinted>
  <dcterms:modified xsi:type="dcterms:W3CDTF">2023-11-13T03:45:35Z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true</vt:bool>
  </property>
</Properties>
</file>