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2" r:id="rId1"/>
    <sheet name="Sheet2" sheetId="3" r:id="rId2"/>
  </sheets>
  <definedNames>
    <definedName name="_xlnm._FilterDatabase" localSheetId="0" hidden="1">Sheet1!$A$3:$Z$34</definedName>
    <definedName name="_xlnm.Print_Area" localSheetId="0">Sheet1!$A$1:$T$34</definedName>
  </definedNames>
  <calcPr calcId="144525"/>
</workbook>
</file>

<file path=xl/sharedStrings.xml><?xml version="1.0" encoding="utf-8"?>
<sst xmlns="http://schemas.openxmlformats.org/spreadsheetml/2006/main" count="100">
  <si>
    <t>阿克陶县2025年4月份财政预算收支执行情况表</t>
  </si>
  <si>
    <t>编制单位： 阿克陶县财政局</t>
  </si>
  <si>
    <t>单位：万元</t>
  </si>
  <si>
    <t>项    目</t>
  </si>
  <si>
    <t>2025年年初预算数</t>
  </si>
  <si>
    <t>2025年预算数-体制改革后</t>
  </si>
  <si>
    <t>上年同期数</t>
  </si>
  <si>
    <t>体制改革后上年同期数</t>
  </si>
  <si>
    <t>累计完成情况</t>
  </si>
  <si>
    <t>比上年同期</t>
  </si>
  <si>
    <t>2025年预算数</t>
  </si>
  <si>
    <t>去年同口径金额</t>
  </si>
  <si>
    <t>占预算%</t>
  </si>
  <si>
    <t>体制改革后金额</t>
  </si>
  <si>
    <t>去年同口径增减额</t>
  </si>
  <si>
    <t>增减%</t>
  </si>
  <si>
    <t>体制改革后增减额</t>
  </si>
  <si>
    <t>金额</t>
  </si>
  <si>
    <t>增减额</t>
  </si>
  <si>
    <t>收入总计</t>
  </si>
  <si>
    <t>支出总计</t>
  </si>
  <si>
    <t>一般公共预算收入合计</t>
  </si>
  <si>
    <t>一般公共预算支出合计</t>
  </si>
  <si>
    <t>税收收入小计</t>
  </si>
  <si>
    <t>一、一般公共服务</t>
  </si>
  <si>
    <t>一、增值税</t>
  </si>
  <si>
    <t>二、外交</t>
  </si>
  <si>
    <t>二、企业所得税</t>
  </si>
  <si>
    <t>三、国防</t>
  </si>
  <si>
    <t>三、个人所得税</t>
  </si>
  <si>
    <t>四、公共安全</t>
  </si>
  <si>
    <t>四、资源税</t>
  </si>
  <si>
    <t>五、教育</t>
  </si>
  <si>
    <t>五、城市维护建设税</t>
  </si>
  <si>
    <t>六、科学技术</t>
  </si>
  <si>
    <t>六、房产税</t>
  </si>
  <si>
    <t>七、文化体育与传媒</t>
  </si>
  <si>
    <t>七、印花税</t>
  </si>
  <si>
    <t>八、社会保障和就业</t>
  </si>
  <si>
    <t>八、城镇土地使用税</t>
  </si>
  <si>
    <t>九、卫生健康支出</t>
  </si>
  <si>
    <t>九、土地增值税</t>
  </si>
  <si>
    <t>十、节能环保支出</t>
  </si>
  <si>
    <t>十、车船税</t>
  </si>
  <si>
    <t>十一、城乡社区事务</t>
  </si>
  <si>
    <t>十一、耕地占用税</t>
  </si>
  <si>
    <t>十二、农林水事务</t>
  </si>
  <si>
    <t>十二、契税</t>
  </si>
  <si>
    <t>十三、交通运输</t>
  </si>
  <si>
    <t>十三、烟叶税</t>
  </si>
  <si>
    <t>十四、资源勘探电力信息等事务</t>
  </si>
  <si>
    <t>十四、环境保护税</t>
  </si>
  <si>
    <t>十五、商业服务业等事务</t>
  </si>
  <si>
    <t>十五、其他税收收入</t>
  </si>
  <si>
    <t>十六、金融支出</t>
  </si>
  <si>
    <t>十七、援助其他地区支出</t>
  </si>
  <si>
    <t>非税收入小计</t>
  </si>
  <si>
    <t>十八、自然资源海洋气象等支出</t>
  </si>
  <si>
    <t>一、专项收入</t>
  </si>
  <si>
    <t>十九、住房保障支出</t>
  </si>
  <si>
    <t>二、行政事业性收费收入</t>
  </si>
  <si>
    <t>二十、粮油物资储备管理事务</t>
  </si>
  <si>
    <t>三、罚没收入</t>
  </si>
  <si>
    <t>二十一、灾害防治及应急管理支出</t>
  </si>
  <si>
    <t>四、国有资产经营收入</t>
  </si>
  <si>
    <t>二十二、其他支出</t>
  </si>
  <si>
    <t>五、国有资源（资产）有偿使用收入</t>
  </si>
  <si>
    <t>二十三、国债还本付息支出</t>
  </si>
  <si>
    <t>六、捐赠收入</t>
  </si>
  <si>
    <t>二十四、债务发行费用支出</t>
  </si>
  <si>
    <t>七、其他收入</t>
  </si>
  <si>
    <t>二十五、预备费</t>
  </si>
  <si>
    <t>政府性基金预算收入合计</t>
  </si>
  <si>
    <t>国有资本经营预算收入</t>
  </si>
  <si>
    <t>政府性基金预算支出合计</t>
  </si>
  <si>
    <t>国有资本经营预算支出</t>
  </si>
  <si>
    <t>公共财政预算收入合计</t>
  </si>
  <si>
    <t>国税收入小计</t>
  </si>
  <si>
    <t>一、增值税（50％）</t>
  </si>
  <si>
    <t>二、个人利息所得税（40%）</t>
  </si>
  <si>
    <t>三、企业所得税（40%）</t>
  </si>
  <si>
    <t>地税收入小计</t>
  </si>
  <si>
    <t>一、营业税</t>
  </si>
  <si>
    <t>二、企业所得税（40%）</t>
  </si>
  <si>
    <t>三、企业所得税退税</t>
  </si>
  <si>
    <t>四、个人所得税（40%）</t>
  </si>
  <si>
    <t>五、资源税</t>
  </si>
  <si>
    <t>六、固定资产投资方向调节税</t>
  </si>
  <si>
    <t>七、城市维护建设税</t>
  </si>
  <si>
    <t>八、房产税</t>
  </si>
  <si>
    <t>九、印花税</t>
  </si>
  <si>
    <t>十、城镇土地使用税</t>
  </si>
  <si>
    <t>十一、土地增值税</t>
  </si>
  <si>
    <t>十二、车船使用和牌照税</t>
  </si>
  <si>
    <t>十三、耕地占用税</t>
  </si>
  <si>
    <t>十四、契税</t>
  </si>
  <si>
    <t>十五、烟叶税</t>
  </si>
  <si>
    <t>十六、环境保护税</t>
  </si>
  <si>
    <t>十七、其他税收收入</t>
  </si>
  <si>
    <t>六、其他收入</t>
  </si>
</sst>
</file>

<file path=xl/styles.xml><?xml version="1.0" encoding="utf-8"?>
<styleSheet xmlns="http://schemas.openxmlformats.org/spreadsheetml/2006/main">
  <numFmts count="9">
    <numFmt numFmtId="176" formatCode="0.00_ "/>
    <numFmt numFmtId="177" formatCode="0_ "/>
    <numFmt numFmtId="178" formatCode="0_);[Red]\(0\)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9" formatCode="0_ ;[Red]\-0\ "/>
    <numFmt numFmtId="180" formatCode="0.0%"/>
  </numFmts>
  <fonts count="37">
    <font>
      <sz val="12"/>
      <name val="宋体"/>
      <charset val="134"/>
    </font>
    <font>
      <b/>
      <sz val="10"/>
      <name val="华文中宋"/>
      <charset val="134"/>
    </font>
    <font>
      <sz val="10"/>
      <name val="宋体"/>
      <charset val="134"/>
    </font>
    <font>
      <sz val="10"/>
      <name val="华文中宋"/>
      <charset val="134"/>
    </font>
    <font>
      <b/>
      <sz val="24"/>
      <name val="黑体"/>
      <charset val="134"/>
    </font>
    <font>
      <b/>
      <sz val="12"/>
      <name val="宋体-18030"/>
      <charset val="134"/>
    </font>
    <font>
      <b/>
      <sz val="11"/>
      <name val="宋体-18030"/>
      <charset val="134"/>
    </font>
    <font>
      <b/>
      <sz val="14"/>
      <name val="宋体-18030"/>
      <charset val="134"/>
    </font>
    <font>
      <b/>
      <sz val="12"/>
      <name val="华文中宋"/>
      <charset val="134"/>
    </font>
    <font>
      <b/>
      <sz val="12"/>
      <name val="宋体"/>
      <charset val="134"/>
    </font>
    <font>
      <sz val="12"/>
      <name val="华文中宋"/>
      <charset val="134"/>
    </font>
    <font>
      <sz val="9"/>
      <color rgb="FF000000"/>
      <name val="宋体"/>
      <charset val="134"/>
    </font>
    <font>
      <b/>
      <sz val="12"/>
      <name val="华文仿宋"/>
      <charset val="134"/>
    </font>
    <font>
      <sz val="12"/>
      <color rgb="FF000000"/>
      <name val="宋体"/>
      <charset val="134"/>
    </font>
    <font>
      <sz val="12"/>
      <name val="华文仿宋"/>
      <charset val="134"/>
    </font>
    <font>
      <b/>
      <sz val="22"/>
      <name val="宋体-18030"/>
      <charset val="134"/>
    </font>
    <font>
      <b/>
      <sz val="11"/>
      <name val="华文中宋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7" fillId="20" borderId="7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1" fillId="19" borderId="10" applyNumberFormat="0" applyFont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5" fillId="5" borderId="13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0" fillId="0" borderId="0"/>
  </cellStyleXfs>
  <cellXfs count="116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 wrapText="1"/>
    </xf>
    <xf numFmtId="178" fontId="2" fillId="0" borderId="1" xfId="49" applyNumberFormat="1" applyFont="1" applyFill="1" applyBorder="1" applyAlignment="1">
      <alignment wrapText="1"/>
    </xf>
    <xf numFmtId="0" fontId="1" fillId="0" borderId="1" xfId="49" applyFont="1" applyFill="1" applyBorder="1" applyAlignment="1">
      <alignment horizontal="center"/>
    </xf>
    <xf numFmtId="178" fontId="0" fillId="0" borderId="0" xfId="0" applyNumberFormat="1">
      <alignment vertical="center"/>
    </xf>
    <xf numFmtId="0" fontId="3" fillId="0" borderId="1" xfId="49" applyFont="1" applyFill="1" applyBorder="1"/>
    <xf numFmtId="178" fontId="2" fillId="0" borderId="1" xfId="49" applyNumberFormat="1" applyFont="1" applyFill="1" applyBorder="1" applyAlignment="1" applyProtection="1">
      <alignment vertical="center" wrapText="1"/>
    </xf>
    <xf numFmtId="177" fontId="2" fillId="0" borderId="1" xfId="49" applyNumberFormat="1" applyFont="1" applyFill="1" applyBorder="1" applyAlignment="1" applyProtection="1">
      <alignment wrapText="1"/>
    </xf>
    <xf numFmtId="178" fontId="2" fillId="0" borderId="1" xfId="49" applyNumberFormat="1" applyFont="1" applyFill="1" applyBorder="1" applyAlignment="1" applyProtection="1">
      <alignment wrapText="1"/>
    </xf>
    <xf numFmtId="0" fontId="3" fillId="0" borderId="2" xfId="49" applyFont="1" applyFill="1" applyBorder="1"/>
    <xf numFmtId="0" fontId="0" fillId="0" borderId="1" xfId="0" applyFill="1" applyBorder="1" applyAlignment="1">
      <alignment vertical="center"/>
    </xf>
    <xf numFmtId="0" fontId="3" fillId="0" borderId="1" xfId="49" applyFont="1" applyFill="1" applyBorder="1" applyAlignment="1">
      <alignment horizontal="left"/>
    </xf>
    <xf numFmtId="0" fontId="2" fillId="0" borderId="1" xfId="49" applyFont="1" applyFill="1" applyBorder="1" applyAlignment="1" applyProtection="1">
      <alignment wrapText="1"/>
    </xf>
    <xf numFmtId="176" fontId="0" fillId="0" borderId="0" xfId="0" applyNumberFormat="1" applyFill="1">
      <alignment vertical="center"/>
    </xf>
    <xf numFmtId="177" fontId="0" fillId="0" borderId="0" xfId="0" applyNumberForma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10" fontId="0" fillId="0" borderId="0" xfId="0" applyNumberFormat="1" applyFill="1">
      <alignment vertical="center"/>
    </xf>
    <xf numFmtId="177" fontId="0" fillId="0" borderId="0" xfId="0" applyNumberFormat="1" applyFill="1" applyAlignment="1">
      <alignment vertical="center"/>
    </xf>
    <xf numFmtId="177" fontId="0" fillId="0" borderId="0" xfId="0" applyNumberFormat="1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0" fillId="0" borderId="0" xfId="0" applyNumberFormat="1" applyFill="1">
      <alignment vertical="center"/>
    </xf>
    <xf numFmtId="0" fontId="4" fillId="0" borderId="0" xfId="49" applyFont="1" applyFill="1" applyBorder="1" applyAlignment="1">
      <alignment horizontal="center" vertical="top"/>
    </xf>
    <xf numFmtId="10" fontId="4" fillId="0" borderId="0" xfId="49" applyNumberFormat="1" applyFont="1" applyFill="1" applyBorder="1" applyAlignment="1">
      <alignment horizontal="center" vertical="top"/>
    </xf>
    <xf numFmtId="0" fontId="5" fillId="0" borderId="0" xfId="49" applyFont="1" applyFill="1" applyBorder="1" applyAlignment="1"/>
    <xf numFmtId="0" fontId="6" fillId="0" borderId="0" xfId="49" applyFont="1" applyFill="1" applyBorder="1" applyAlignment="1"/>
    <xf numFmtId="10" fontId="7" fillId="0" borderId="0" xfId="49" applyNumberFormat="1" applyFont="1" applyFill="1" applyBorder="1" applyAlignment="1"/>
    <xf numFmtId="0" fontId="8" fillId="0" borderId="1" xfId="49" applyFont="1" applyFill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/>
    </xf>
    <xf numFmtId="0" fontId="8" fillId="0" borderId="4" xfId="49" applyFont="1" applyFill="1" applyBorder="1" applyAlignment="1">
      <alignment horizontal="center" vertical="center"/>
    </xf>
    <xf numFmtId="0" fontId="8" fillId="2" borderId="1" xfId="49" applyFont="1" applyFill="1" applyBorder="1" applyAlignment="1">
      <alignment vertical="center" wrapText="1"/>
    </xf>
    <xf numFmtId="10" fontId="8" fillId="0" borderId="1" xfId="49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vertical="center" wrapText="1"/>
    </xf>
    <xf numFmtId="41" fontId="9" fillId="0" borderId="1" xfId="49" applyNumberFormat="1" applyFont="1" applyFill="1" applyBorder="1" applyAlignment="1">
      <alignment wrapText="1"/>
    </xf>
    <xf numFmtId="41" fontId="9" fillId="2" borderId="1" xfId="49" applyNumberFormat="1" applyFont="1" applyFill="1" applyBorder="1" applyAlignment="1">
      <alignment wrapText="1"/>
    </xf>
    <xf numFmtId="10" fontId="9" fillId="0" borderId="1" xfId="49" applyNumberFormat="1" applyFont="1" applyFill="1" applyBorder="1" applyAlignment="1">
      <alignment wrapText="1"/>
    </xf>
    <xf numFmtId="0" fontId="8" fillId="0" borderId="1" xfId="49" applyFont="1" applyFill="1" applyBorder="1" applyAlignment="1">
      <alignment horizontal="center"/>
    </xf>
    <xf numFmtId="0" fontId="10" fillId="0" borderId="1" xfId="49" applyFont="1" applyFill="1" applyBorder="1"/>
    <xf numFmtId="41" fontId="0" fillId="0" borderId="1" xfId="49" applyNumberFormat="1" applyFont="1" applyFill="1" applyBorder="1" applyAlignment="1" applyProtection="1">
      <alignment wrapText="1"/>
    </xf>
    <xf numFmtId="41" fontId="0" fillId="0" borderId="1" xfId="49" applyNumberFormat="1" applyFont="1" applyFill="1" applyBorder="1" applyAlignment="1" applyProtection="1">
      <alignment vertical="center" wrapText="1"/>
    </xf>
    <xf numFmtId="41" fontId="0" fillId="2" borderId="1" xfId="49" applyNumberFormat="1" applyFont="1" applyFill="1" applyBorder="1" applyAlignment="1" applyProtection="1">
      <alignment vertical="center" wrapText="1"/>
    </xf>
    <xf numFmtId="10" fontId="0" fillId="0" borderId="1" xfId="49" applyNumberFormat="1" applyFont="1" applyFill="1" applyBorder="1" applyAlignment="1">
      <alignment wrapText="1"/>
    </xf>
    <xf numFmtId="41" fontId="0" fillId="0" borderId="1" xfId="49" applyNumberFormat="1" applyFont="1" applyFill="1" applyBorder="1" applyAlignment="1">
      <alignment wrapText="1"/>
    </xf>
    <xf numFmtId="41" fontId="0" fillId="2" borderId="1" xfId="49" applyNumberFormat="1" applyFont="1" applyFill="1" applyBorder="1" applyAlignment="1">
      <alignment wrapText="1"/>
    </xf>
    <xf numFmtId="41" fontId="0" fillId="2" borderId="1" xfId="49" applyNumberFormat="1" applyFont="1" applyFill="1" applyBorder="1" applyAlignment="1" applyProtection="1">
      <alignment wrapText="1"/>
    </xf>
    <xf numFmtId="41" fontId="0" fillId="0" borderId="1" xfId="0" applyNumberFormat="1" applyFont="1" applyFill="1" applyBorder="1" applyAlignment="1">
      <alignment wrapText="1"/>
    </xf>
    <xf numFmtId="0" fontId="10" fillId="0" borderId="2" xfId="49" applyFont="1" applyFill="1" applyBorder="1"/>
    <xf numFmtId="41" fontId="0" fillId="0" borderId="1" xfId="0" applyNumberFormat="1" applyFont="1" applyFill="1" applyBorder="1">
      <alignment vertical="center"/>
    </xf>
    <xf numFmtId="41" fontId="0" fillId="2" borderId="1" xfId="0" applyNumberFormat="1" applyFont="1" applyFill="1" applyBorder="1" applyAlignment="1">
      <alignment vertical="center"/>
    </xf>
    <xf numFmtId="41" fontId="0" fillId="0" borderId="1" xfId="0" applyNumberFormat="1" applyFont="1" applyFill="1" applyBorder="1" applyAlignment="1">
      <alignment vertical="center"/>
    </xf>
    <xf numFmtId="0" fontId="10" fillId="0" borderId="1" xfId="49" applyFont="1" applyFill="1" applyBorder="1" applyAlignment="1">
      <alignment horizontal="left"/>
    </xf>
    <xf numFmtId="178" fontId="0" fillId="0" borderId="1" xfId="49" applyNumberFormat="1" applyFont="1" applyFill="1" applyBorder="1" applyAlignment="1" applyProtection="1">
      <alignment vertical="center" wrapText="1"/>
    </xf>
    <xf numFmtId="178" fontId="0" fillId="2" borderId="1" xfId="49" applyNumberFormat="1" applyFont="1" applyFill="1" applyBorder="1" applyAlignment="1" applyProtection="1">
      <alignment vertical="center" wrapText="1"/>
    </xf>
    <xf numFmtId="0" fontId="0" fillId="2" borderId="1" xfId="49" applyFont="1" applyFill="1" applyBorder="1" applyAlignment="1" applyProtection="1">
      <alignment wrapText="1"/>
    </xf>
    <xf numFmtId="0" fontId="0" fillId="0" borderId="1" xfId="49" applyFont="1" applyFill="1" applyBorder="1" applyAlignment="1" applyProtection="1">
      <alignment wrapText="1"/>
    </xf>
    <xf numFmtId="0" fontId="8" fillId="0" borderId="1" xfId="49" applyFont="1" applyFill="1" applyBorder="1" applyAlignment="1">
      <alignment horizontal="center" vertical="center"/>
    </xf>
    <xf numFmtId="41" fontId="0" fillId="0" borderId="1" xfId="49" applyNumberFormat="1" applyFont="1" applyFill="1" applyBorder="1" applyAlignment="1">
      <alignment horizontal="center" vertical="center" wrapText="1"/>
    </xf>
    <xf numFmtId="41" fontId="0" fillId="0" borderId="1" xfId="49" applyNumberFormat="1" applyFont="1" applyFill="1" applyBorder="1" applyAlignment="1" applyProtection="1">
      <alignment horizontal="center" vertical="center" wrapText="1"/>
    </xf>
    <xf numFmtId="41" fontId="0" fillId="2" borderId="1" xfId="49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wrapText="1"/>
    </xf>
    <xf numFmtId="10" fontId="0" fillId="0" borderId="0" xfId="0" applyNumberFormat="1" applyFill="1" applyBorder="1">
      <alignment vertical="center"/>
    </xf>
    <xf numFmtId="178" fontId="0" fillId="0" borderId="0" xfId="0" applyNumberFormat="1" applyFill="1">
      <alignment vertical="center"/>
    </xf>
    <xf numFmtId="0" fontId="11" fillId="0" borderId="0" xfId="0" applyFont="1" applyFill="1">
      <alignment vertical="center"/>
    </xf>
    <xf numFmtId="10" fontId="2" fillId="0" borderId="0" xfId="49" applyNumberFormat="1" applyFont="1" applyFill="1" applyBorder="1" applyAlignment="1">
      <alignment wrapText="1"/>
    </xf>
    <xf numFmtId="0" fontId="4" fillId="0" borderId="0" xfId="49" applyFont="1" applyFill="1" applyBorder="1" applyAlignment="1">
      <alignment horizontal="center" vertical="center"/>
    </xf>
    <xf numFmtId="177" fontId="6" fillId="0" borderId="0" xfId="49" applyNumberFormat="1" applyFont="1" applyFill="1" applyBorder="1" applyAlignment="1"/>
    <xf numFmtId="10" fontId="6" fillId="0" borderId="0" xfId="49" applyNumberFormat="1" applyFont="1" applyFill="1" applyBorder="1" applyAlignment="1"/>
    <xf numFmtId="177" fontId="6" fillId="0" borderId="0" xfId="49" applyNumberFormat="1" applyFont="1" applyFill="1" applyBorder="1" applyAlignment="1">
      <alignment vertical="center"/>
    </xf>
    <xf numFmtId="0" fontId="8" fillId="0" borderId="5" xfId="49" applyFont="1" applyFill="1" applyBorder="1" applyAlignment="1">
      <alignment horizontal="center" vertical="center"/>
    </xf>
    <xf numFmtId="177" fontId="8" fillId="0" borderId="1" xfId="49" applyNumberFormat="1" applyFont="1" applyFill="1" applyBorder="1" applyAlignment="1">
      <alignment horizontal="center" vertical="center" wrapText="1"/>
    </xf>
    <xf numFmtId="179" fontId="9" fillId="2" borderId="1" xfId="49" applyNumberFormat="1" applyFont="1" applyFill="1" applyBorder="1" applyAlignment="1">
      <alignment wrapText="1"/>
    </xf>
    <xf numFmtId="10" fontId="12" fillId="0" borderId="1" xfId="0" applyNumberFormat="1" applyFont="1" applyFill="1" applyBorder="1" applyAlignment="1">
      <alignment horizontal="right" vertical="center" wrapText="1"/>
    </xf>
    <xf numFmtId="179" fontId="9" fillId="0" borderId="1" xfId="49" applyNumberFormat="1" applyFont="1" applyFill="1" applyBorder="1" applyAlignment="1">
      <alignment vertical="center" wrapText="1"/>
    </xf>
    <xf numFmtId="41" fontId="13" fillId="0" borderId="2" xfId="0" applyNumberFormat="1" applyFont="1" applyFill="1" applyBorder="1">
      <alignment vertical="center"/>
    </xf>
    <xf numFmtId="3" fontId="0" fillId="0" borderId="1" xfId="49" applyNumberFormat="1" applyFont="1" applyFill="1" applyBorder="1" applyAlignment="1" applyProtection="1">
      <alignment horizontal="right" vertical="center"/>
    </xf>
    <xf numFmtId="179" fontId="0" fillId="2" borderId="1" xfId="49" applyNumberFormat="1" applyFont="1" applyFill="1" applyBorder="1" applyAlignment="1">
      <alignment wrapText="1"/>
    </xf>
    <xf numFmtId="10" fontId="14" fillId="0" borderId="1" xfId="0" applyNumberFormat="1" applyFont="1" applyFill="1" applyBorder="1" applyAlignment="1">
      <alignment horizontal="right" vertical="center" wrapText="1"/>
    </xf>
    <xf numFmtId="179" fontId="0" fillId="0" borderId="1" xfId="49" applyNumberFormat="1" applyFont="1" applyFill="1" applyBorder="1" applyAlignment="1">
      <alignment vertical="center" wrapText="1"/>
    </xf>
    <xf numFmtId="41" fontId="0" fillId="0" borderId="1" xfId="0" applyNumberFormat="1" applyFont="1" applyFill="1" applyBorder="1" applyAlignment="1" applyProtection="1">
      <alignment horizontal="right" wrapText="1"/>
    </xf>
    <xf numFmtId="41" fontId="0" fillId="0" borderId="6" xfId="0" applyNumberFormat="1" applyFont="1" applyFill="1" applyBorder="1" applyAlignment="1" applyProtection="1">
      <alignment horizontal="right" wrapText="1"/>
    </xf>
    <xf numFmtId="3" fontId="0" fillId="0" borderId="1" xfId="49" applyNumberFormat="1" applyFont="1" applyFill="1" applyBorder="1" applyAlignment="1" applyProtection="1">
      <alignment horizontal="right" wrapText="1"/>
    </xf>
    <xf numFmtId="41" fontId="0" fillId="0" borderId="1" xfId="49" applyNumberFormat="1" applyFont="1" applyFill="1" applyBorder="1" applyAlignment="1">
      <alignment horizontal="right" wrapText="1"/>
    </xf>
    <xf numFmtId="0" fontId="0" fillId="0" borderId="1" xfId="0" applyFont="1" applyFill="1" applyBorder="1">
      <alignment vertical="center"/>
    </xf>
    <xf numFmtId="41" fontId="0" fillId="0" borderId="1" xfId="8" applyNumberFormat="1" applyFont="1" applyFill="1" applyBorder="1" applyAlignment="1">
      <alignment wrapText="1"/>
    </xf>
    <xf numFmtId="177" fontId="0" fillId="2" borderId="1" xfId="49" applyNumberFormat="1" applyFont="1" applyFill="1" applyBorder="1" applyAlignment="1">
      <alignment wrapText="1"/>
    </xf>
    <xf numFmtId="177" fontId="0" fillId="0" borderId="1" xfId="49" applyNumberFormat="1" applyFont="1" applyFill="1" applyBorder="1" applyAlignment="1">
      <alignment vertical="center" wrapText="1"/>
    </xf>
    <xf numFmtId="41" fontId="0" fillId="0" borderId="1" xfId="0" applyNumberFormat="1" applyFont="1" applyFill="1" applyBorder="1" applyAlignment="1">
      <alignment horizontal="right" vertical="center" wrapText="1"/>
    </xf>
    <xf numFmtId="177" fontId="0" fillId="0" borderId="0" xfId="0" applyNumberFormat="1" applyFill="1" applyBorder="1">
      <alignment vertical="center"/>
    </xf>
    <xf numFmtId="177" fontId="0" fillId="0" borderId="0" xfId="0" applyNumberFormat="1" applyFill="1" applyBorder="1" applyAlignment="1">
      <alignment vertical="center"/>
    </xf>
    <xf numFmtId="177" fontId="2" fillId="0" borderId="0" xfId="49" applyNumberFormat="1" applyFont="1" applyFill="1" applyBorder="1" applyAlignment="1">
      <alignment wrapText="1"/>
    </xf>
    <xf numFmtId="177" fontId="2" fillId="0" borderId="0" xfId="49" applyNumberFormat="1" applyFont="1" applyFill="1" applyBorder="1" applyAlignment="1">
      <alignment vertical="center" wrapText="1"/>
    </xf>
    <xf numFmtId="0" fontId="0" fillId="0" borderId="0" xfId="0" applyFont="1" applyFill="1">
      <alignment vertical="center"/>
    </xf>
    <xf numFmtId="10" fontId="4" fillId="0" borderId="0" xfId="49" applyNumberFormat="1" applyFont="1" applyFill="1" applyBorder="1" applyAlignment="1">
      <alignment horizontal="center" vertical="center"/>
    </xf>
    <xf numFmtId="0" fontId="15" fillId="0" borderId="0" xfId="49" applyNumberFormat="1" applyFont="1" applyFill="1" applyBorder="1" applyAlignment="1">
      <alignment horizontal="center"/>
    </xf>
    <xf numFmtId="177" fontId="5" fillId="0" borderId="0" xfId="49" applyNumberFormat="1" applyFont="1" applyFill="1" applyBorder="1" applyAlignment="1">
      <alignment horizontal="center" vertical="center"/>
    </xf>
    <xf numFmtId="10" fontId="6" fillId="0" borderId="0" xfId="49" applyNumberFormat="1" applyFont="1" applyFill="1" applyBorder="1" applyAlignment="1">
      <alignment horizontal="center" vertical="center"/>
    </xf>
    <xf numFmtId="0" fontId="6" fillId="0" borderId="0" xfId="49" applyNumberFormat="1" applyFont="1" applyFill="1" applyBorder="1" applyAlignment="1"/>
    <xf numFmtId="10" fontId="8" fillId="0" borderId="1" xfId="49" applyNumberFormat="1" applyFont="1" applyFill="1" applyBorder="1" applyAlignment="1">
      <alignment horizontal="center" vertical="center"/>
    </xf>
    <xf numFmtId="0" fontId="16" fillId="0" borderId="0" xfId="49" applyNumberFormat="1" applyFont="1" applyFill="1" applyBorder="1" applyAlignment="1">
      <alignment horizontal="center" vertical="center"/>
    </xf>
    <xf numFmtId="0" fontId="16" fillId="0" borderId="0" xfId="49" applyNumberFormat="1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 wrapText="1"/>
    </xf>
    <xf numFmtId="10" fontId="0" fillId="0" borderId="1" xfId="49" applyNumberFormat="1" applyFont="1" applyFill="1" applyBorder="1" applyAlignment="1">
      <alignment horizontal="center" vertical="center" wrapText="1"/>
    </xf>
    <xf numFmtId="0" fontId="2" fillId="0" borderId="0" xfId="49" applyNumberFormat="1" applyFont="1" applyFill="1" applyBorder="1" applyAlignment="1">
      <alignment wrapText="1"/>
    </xf>
    <xf numFmtId="41" fontId="0" fillId="0" borderId="1" xfId="49" applyNumberFormat="1" applyFont="1" applyFill="1" applyBorder="1" applyAlignment="1" applyProtection="1">
      <alignment horizontal="right" vertical="center"/>
    </xf>
    <xf numFmtId="41" fontId="0" fillId="0" borderId="1" xfId="49" applyNumberFormat="1" applyFont="1" applyBorder="1" applyAlignment="1" applyProtection="1">
      <alignment horizontal="right" vertical="center"/>
    </xf>
    <xf numFmtId="178" fontId="2" fillId="0" borderId="0" xfId="49" applyNumberFormat="1" applyFont="1" applyFill="1" applyBorder="1" applyAlignment="1">
      <alignment wrapText="1"/>
    </xf>
    <xf numFmtId="179" fontId="0" fillId="0" borderId="1" xfId="49" applyNumberFormat="1" applyFont="1" applyFill="1" applyBorder="1" applyAlignment="1">
      <alignment horizontal="center" vertical="center" wrapText="1"/>
    </xf>
    <xf numFmtId="41" fontId="0" fillId="0" borderId="1" xfId="49" applyNumberFormat="1" applyFont="1" applyFill="1" applyBorder="1" applyAlignment="1" applyProtection="1">
      <alignment horizontal="right" wrapText="1"/>
    </xf>
    <xf numFmtId="177" fontId="14" fillId="0" borderId="0" xfId="0" applyNumberFormat="1" applyFont="1" applyFill="1" applyBorder="1" applyAlignment="1">
      <alignment horizontal="right" vertical="center" wrapText="1"/>
    </xf>
    <xf numFmtId="10" fontId="9" fillId="0" borderId="0" xfId="0" applyNumberFormat="1" applyFont="1" applyBorder="1" applyAlignment="1">
      <alignment horizontal="center" vertical="center"/>
    </xf>
    <xf numFmtId="180" fontId="9" fillId="0" borderId="0" xfId="0" applyNumberFormat="1" applyFont="1" applyBorder="1" applyAlignment="1">
      <alignment horizontal="center" vertical="center"/>
    </xf>
    <xf numFmtId="0" fontId="9" fillId="0" borderId="0" xfId="0" applyNumberFormat="1" applyFont="1" applyBorder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10" fontId="0" fillId="0" borderId="0" xfId="0" applyNumberFormat="1" applyFill="1" applyBorder="1" applyAlignment="1">
      <alignment horizontal="center" vertical="center"/>
    </xf>
    <xf numFmtId="0" fontId="0" fillId="0" borderId="0" xfId="0" applyNumberFormat="1" applyFill="1" applyBorder="1">
      <alignment vertical="center"/>
    </xf>
    <xf numFmtId="10" fontId="0" fillId="0" borderId="0" xfId="11" applyNumberFormat="1" applyFont="1" applyFill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46"/>
  <sheetViews>
    <sheetView showGridLines="0" showZeros="0" tabSelected="1" workbookViewId="0">
      <selection activeCell="T43" sqref="T43"/>
    </sheetView>
  </sheetViews>
  <sheetFormatPr defaultColWidth="9" defaultRowHeight="14.25"/>
  <cols>
    <col min="1" max="1" width="28" style="15" customWidth="1"/>
    <col min="2" max="2" width="11.875" style="15" customWidth="1"/>
    <col min="3" max="3" width="9.875" style="15" customWidth="1"/>
    <col min="4" max="4" width="10.125" style="15" customWidth="1"/>
    <col min="5" max="5" width="9.625" style="15" customWidth="1"/>
    <col min="6" max="6" width="9.875" style="16" customWidth="1"/>
    <col min="7" max="7" width="9" style="17"/>
    <col min="8" max="8" width="9.875" style="16" customWidth="1"/>
    <col min="9" max="9" width="9.375" style="17"/>
    <col min="10" max="10" width="8" style="14" customWidth="1"/>
    <col min="11" max="11" width="10.25" style="17" customWidth="1"/>
    <col min="12" max="12" width="8.33333333333333" style="18" customWidth="1"/>
    <col min="13" max="13" width="9.75" style="17" customWidth="1"/>
    <col min="14" max="14" width="32" style="15" customWidth="1"/>
    <col min="15" max="15" width="10.875" style="15" customWidth="1"/>
    <col min="16" max="16" width="10.125" style="15" customWidth="1"/>
    <col min="17" max="17" width="11.25" style="15" customWidth="1"/>
    <col min="18" max="18" width="11.25" style="17" customWidth="1"/>
    <col min="19" max="19" width="7.58333333333333" style="19" customWidth="1"/>
    <col min="20" max="20" width="10.875" style="20" customWidth="1"/>
    <col min="21" max="21" width="16.75" style="21" customWidth="1"/>
    <col min="22" max="22" width="10.3333333333333" style="21" customWidth="1"/>
    <col min="23" max="23" width="10.0833333333333" style="21" customWidth="1"/>
    <col min="24" max="24" width="3.25" style="15" customWidth="1"/>
    <col min="25" max="25" width="12.75" style="15" customWidth="1"/>
    <col min="26" max="26" width="11.25" style="15" customWidth="1"/>
    <col min="27" max="16384" width="9" style="15"/>
  </cols>
  <sheetData>
    <row r="1" ht="31.5" spans="1:23">
      <c r="A1" s="22" t="s">
        <v>0</v>
      </c>
      <c r="B1" s="22"/>
      <c r="C1" s="22"/>
      <c r="D1" s="22"/>
      <c r="E1" s="22"/>
      <c r="F1" s="22"/>
      <c r="G1" s="23"/>
      <c r="H1" s="22"/>
      <c r="I1" s="23"/>
      <c r="J1" s="22"/>
      <c r="K1" s="23"/>
      <c r="L1" s="64"/>
      <c r="M1" s="23"/>
      <c r="N1" s="22"/>
      <c r="O1" s="22"/>
      <c r="P1" s="22"/>
      <c r="Q1" s="22"/>
      <c r="R1" s="23"/>
      <c r="S1" s="64"/>
      <c r="T1" s="92"/>
      <c r="U1" s="93"/>
      <c r="V1" s="93"/>
      <c r="W1" s="93"/>
    </row>
    <row r="2" ht="18.75" spans="1:23">
      <c r="A2" s="24" t="s">
        <v>1</v>
      </c>
      <c r="B2" s="25"/>
      <c r="C2" s="25"/>
      <c r="D2" s="25"/>
      <c r="E2" s="25"/>
      <c r="F2" s="25"/>
      <c r="G2" s="26"/>
      <c r="H2" s="25"/>
      <c r="I2" s="26"/>
      <c r="J2" s="65"/>
      <c r="K2" s="66"/>
      <c r="L2" s="67"/>
      <c r="M2" s="66"/>
      <c r="N2" s="24"/>
      <c r="O2" s="24"/>
      <c r="P2" s="25"/>
      <c r="Q2" s="25"/>
      <c r="R2" s="66"/>
      <c r="S2" s="94" t="s">
        <v>2</v>
      </c>
      <c r="T2" s="95"/>
      <c r="U2" s="96"/>
      <c r="V2" s="96"/>
      <c r="W2" s="96"/>
    </row>
    <row r="3" ht="24" customHeight="1" spans="1:23">
      <c r="A3" s="27" t="s">
        <v>3</v>
      </c>
      <c r="B3" s="27" t="s">
        <v>4</v>
      </c>
      <c r="C3" s="27" t="s">
        <v>5</v>
      </c>
      <c r="D3" s="27" t="s">
        <v>6</v>
      </c>
      <c r="E3" s="27" t="s">
        <v>7</v>
      </c>
      <c r="F3" s="28" t="s">
        <v>8</v>
      </c>
      <c r="G3" s="29"/>
      <c r="H3" s="29"/>
      <c r="I3" s="68"/>
      <c r="J3" s="28" t="s">
        <v>9</v>
      </c>
      <c r="K3" s="29"/>
      <c r="L3" s="29"/>
      <c r="M3" s="68"/>
      <c r="N3" s="27" t="s">
        <v>3</v>
      </c>
      <c r="O3" s="27" t="s">
        <v>10</v>
      </c>
      <c r="P3" s="27" t="s">
        <v>6</v>
      </c>
      <c r="Q3" s="55" t="s">
        <v>8</v>
      </c>
      <c r="R3" s="97"/>
      <c r="S3" s="55" t="s">
        <v>9</v>
      </c>
      <c r="T3" s="97"/>
      <c r="U3" s="98"/>
      <c r="V3" s="98"/>
      <c r="W3" s="98"/>
    </row>
    <row r="4" ht="58" customHeight="1" spans="1:23">
      <c r="A4" s="27"/>
      <c r="B4" s="27"/>
      <c r="C4" s="27"/>
      <c r="D4" s="27"/>
      <c r="E4" s="27"/>
      <c r="F4" s="30" t="s">
        <v>11</v>
      </c>
      <c r="G4" s="31" t="s">
        <v>12</v>
      </c>
      <c r="H4" s="32" t="s">
        <v>13</v>
      </c>
      <c r="I4" s="31" t="s">
        <v>12</v>
      </c>
      <c r="J4" s="30" t="s">
        <v>14</v>
      </c>
      <c r="K4" s="31" t="s">
        <v>15</v>
      </c>
      <c r="L4" s="69" t="s">
        <v>16</v>
      </c>
      <c r="M4" s="31" t="s">
        <v>15</v>
      </c>
      <c r="N4" s="27"/>
      <c r="O4" s="27"/>
      <c r="P4" s="27"/>
      <c r="Q4" s="27" t="s">
        <v>17</v>
      </c>
      <c r="R4" s="31" t="s">
        <v>12</v>
      </c>
      <c r="S4" s="69" t="s">
        <v>18</v>
      </c>
      <c r="T4" s="31" t="s">
        <v>15</v>
      </c>
      <c r="U4" s="99"/>
      <c r="V4" s="99"/>
      <c r="W4" s="99"/>
    </row>
    <row r="5" ht="22" customHeight="1" spans="1:26">
      <c r="A5" s="27" t="s">
        <v>19</v>
      </c>
      <c r="B5" s="33">
        <f>SUM(B6+B32+B33)</f>
        <v>101529</v>
      </c>
      <c r="C5" s="33">
        <f t="shared" ref="C5:H5" si="0">SUM(C6+C32+C33)</f>
        <v>77585.5</v>
      </c>
      <c r="D5" s="33">
        <f t="shared" si="0"/>
        <v>25505</v>
      </c>
      <c r="E5" s="33">
        <f t="shared" si="0"/>
        <v>19371.5</v>
      </c>
      <c r="F5" s="34">
        <f t="shared" si="0"/>
        <v>29121</v>
      </c>
      <c r="G5" s="35">
        <f>F5/B5</f>
        <v>0.286824454096859</v>
      </c>
      <c r="H5" s="33">
        <f t="shared" si="0"/>
        <v>20848</v>
      </c>
      <c r="I5" s="35">
        <f>H5/C5</f>
        <v>0.268710003802257</v>
      </c>
      <c r="J5" s="70">
        <f>F5-D5</f>
        <v>3616</v>
      </c>
      <c r="K5" s="71">
        <f>J5/D5</f>
        <v>0.141776122328955</v>
      </c>
      <c r="L5" s="72">
        <f>H5-E5</f>
        <v>1476.5</v>
      </c>
      <c r="M5" s="71">
        <f>L5/E5</f>
        <v>0.0762202204269158</v>
      </c>
      <c r="N5" s="55" t="s">
        <v>20</v>
      </c>
      <c r="O5" s="42">
        <f>O6+O33+O34</f>
        <v>540703</v>
      </c>
      <c r="P5" s="42">
        <f>P6+P33+P34</f>
        <v>171684</v>
      </c>
      <c r="Q5" s="42">
        <f>Q6+Q33+Q34</f>
        <v>174500</v>
      </c>
      <c r="R5" s="41">
        <f>IF(O5=0,"",Q5/O5)</f>
        <v>0.322728004098368</v>
      </c>
      <c r="S5" s="100">
        <f>S6+S33+S34</f>
        <v>2816</v>
      </c>
      <c r="T5" s="101">
        <f>IF(P5=0,"",S5/P5)</f>
        <v>0.0164022273479183</v>
      </c>
      <c r="U5" s="102"/>
      <c r="V5" s="102"/>
      <c r="W5" s="102"/>
      <c r="Z5" s="102"/>
    </row>
    <row r="6" ht="22" customHeight="1" spans="1:26">
      <c r="A6" s="36" t="s">
        <v>21</v>
      </c>
      <c r="B6" s="33">
        <f>B7+B24</f>
        <v>79130</v>
      </c>
      <c r="C6" s="33">
        <f t="shared" ref="C6:H6" si="1">C7+C24</f>
        <v>55186.5</v>
      </c>
      <c r="D6" s="33">
        <f t="shared" si="1"/>
        <v>19866</v>
      </c>
      <c r="E6" s="33">
        <f t="shared" si="1"/>
        <v>13732.5</v>
      </c>
      <c r="F6" s="34">
        <f t="shared" si="1"/>
        <v>23869</v>
      </c>
      <c r="G6" s="35">
        <f t="shared" ref="G6:G34" si="2">F6/B6</f>
        <v>0.301642866169594</v>
      </c>
      <c r="H6" s="33">
        <f t="shared" si="1"/>
        <v>16207</v>
      </c>
      <c r="I6" s="35">
        <f t="shared" ref="I6:I33" si="3">H6/C6</f>
        <v>0.293676895617588</v>
      </c>
      <c r="J6" s="70">
        <f t="shared" ref="J6:J33" si="4">F6-D6</f>
        <v>4003</v>
      </c>
      <c r="K6" s="71">
        <f t="shared" ref="K6:K33" si="5">J6/D6</f>
        <v>0.20150005033726</v>
      </c>
      <c r="L6" s="72">
        <f t="shared" ref="L6:L33" si="6">H6-E6</f>
        <v>2474.5</v>
      </c>
      <c r="M6" s="71">
        <f t="shared" ref="M6:M33" si="7">L6/E6</f>
        <v>0.180192972874568</v>
      </c>
      <c r="N6" s="36" t="s">
        <v>22</v>
      </c>
      <c r="O6" s="42">
        <f>SUM(O7:O31)</f>
        <v>507638</v>
      </c>
      <c r="P6" s="42">
        <f>SUM(P7:P31)</f>
        <v>161193</v>
      </c>
      <c r="Q6" s="42">
        <f>SUM(Q7:Q31)</f>
        <v>169686</v>
      </c>
      <c r="R6" s="41">
        <f>IF(O6=0,"",Q6/O6)</f>
        <v>0.334265756306659</v>
      </c>
      <c r="S6" s="100">
        <f>SUM(S7:S30)</f>
        <v>8493</v>
      </c>
      <c r="T6" s="101">
        <f t="shared" ref="T6:T37" si="8">IF(P6=0,"",S6/P6)</f>
        <v>0.0526883921758389</v>
      </c>
      <c r="U6" s="102"/>
      <c r="V6" s="102"/>
      <c r="W6" s="102"/>
      <c r="Y6" s="61"/>
      <c r="Z6" s="102"/>
    </row>
    <row r="7" ht="22" customHeight="1" spans="1:26">
      <c r="A7" s="36" t="s">
        <v>23</v>
      </c>
      <c r="B7" s="33">
        <f>SUM(B8:B22)</f>
        <v>49608</v>
      </c>
      <c r="C7" s="33">
        <f t="shared" ref="C7:H7" si="9">SUM(C8:C22)</f>
        <v>27417.75</v>
      </c>
      <c r="D7" s="33">
        <f t="shared" si="9"/>
        <v>10267</v>
      </c>
      <c r="E7" s="33">
        <f t="shared" si="9"/>
        <v>6055.25</v>
      </c>
      <c r="F7" s="34">
        <f t="shared" si="9"/>
        <v>11185</v>
      </c>
      <c r="G7" s="35">
        <f t="shared" si="2"/>
        <v>0.225467666505402</v>
      </c>
      <c r="H7" s="33">
        <f t="shared" si="9"/>
        <v>6173</v>
      </c>
      <c r="I7" s="35">
        <f t="shared" si="3"/>
        <v>0.225146118846368</v>
      </c>
      <c r="J7" s="70">
        <f t="shared" si="4"/>
        <v>918</v>
      </c>
      <c r="K7" s="71">
        <f t="shared" si="5"/>
        <v>0.0894126814064478</v>
      </c>
      <c r="L7" s="72">
        <f t="shared" si="6"/>
        <v>117.75</v>
      </c>
      <c r="M7" s="71">
        <f t="shared" si="7"/>
        <v>0.0194459353453615</v>
      </c>
      <c r="N7" s="37" t="s">
        <v>24</v>
      </c>
      <c r="O7" s="73">
        <v>73392</v>
      </c>
      <c r="P7" s="74">
        <v>25620</v>
      </c>
      <c r="Q7" s="103">
        <v>28981</v>
      </c>
      <c r="R7" s="41">
        <f>IF(O7=0,"",Q7/O7)</f>
        <v>0.394879550904731</v>
      </c>
      <c r="S7" s="100">
        <f>Q7-P7</f>
        <v>3361</v>
      </c>
      <c r="T7" s="101">
        <f t="shared" si="8"/>
        <v>0.131186572989852</v>
      </c>
      <c r="U7" s="102"/>
      <c r="V7" s="102"/>
      <c r="W7" s="102"/>
      <c r="Z7" s="102"/>
    </row>
    <row r="8" ht="22" customHeight="1" spans="1:26">
      <c r="A8" s="37" t="s">
        <v>25</v>
      </c>
      <c r="B8" s="38">
        <v>24034</v>
      </c>
      <c r="C8" s="38">
        <v>12017</v>
      </c>
      <c r="D8" s="39">
        <v>3933</v>
      </c>
      <c r="E8" s="39">
        <f>D8*0.5</f>
        <v>1966.5</v>
      </c>
      <c r="F8" s="40">
        <f>1650+789+H8</f>
        <v>4104</v>
      </c>
      <c r="G8" s="41">
        <f t="shared" si="2"/>
        <v>0.170758092702005</v>
      </c>
      <c r="H8" s="39">
        <v>1665</v>
      </c>
      <c r="I8" s="41">
        <f t="shared" si="3"/>
        <v>0.13855371556961</v>
      </c>
      <c r="J8" s="75">
        <f t="shared" si="4"/>
        <v>171</v>
      </c>
      <c r="K8" s="76">
        <f t="shared" si="5"/>
        <v>0.0434782608695652</v>
      </c>
      <c r="L8" s="77">
        <f t="shared" si="6"/>
        <v>-301.5</v>
      </c>
      <c r="M8" s="76">
        <f t="shared" si="7"/>
        <v>-0.153318077803204</v>
      </c>
      <c r="N8" s="37" t="s">
        <v>26</v>
      </c>
      <c r="O8" s="78">
        <v>0</v>
      </c>
      <c r="P8" s="74">
        <v>0</v>
      </c>
      <c r="Q8" s="104">
        <v>0</v>
      </c>
      <c r="R8" s="41" t="str">
        <f t="shared" ref="R8:R37" si="10">IF(O8=0,"",Q8/O8)</f>
        <v/>
      </c>
      <c r="S8" s="100">
        <f t="shared" ref="S8:S37" si="11">Q8-P8</f>
        <v>0</v>
      </c>
      <c r="T8" s="101" t="str">
        <f t="shared" si="8"/>
        <v/>
      </c>
      <c r="U8" s="102"/>
      <c r="V8" s="102"/>
      <c r="W8" s="105"/>
      <c r="Y8" s="61"/>
      <c r="Z8" s="102"/>
    </row>
    <row r="9" ht="22" customHeight="1" spans="1:26">
      <c r="A9" s="37" t="s">
        <v>27</v>
      </c>
      <c r="B9" s="38">
        <v>5602</v>
      </c>
      <c r="C9" s="38">
        <v>2100.75</v>
      </c>
      <c r="D9" s="42">
        <v>2416</v>
      </c>
      <c r="E9" s="42">
        <f>D9*0.375</f>
        <v>906</v>
      </c>
      <c r="F9" s="43">
        <f>1344+336+H9</f>
        <v>2688</v>
      </c>
      <c r="G9" s="41">
        <f t="shared" si="2"/>
        <v>0.479828632631203</v>
      </c>
      <c r="H9" s="42">
        <v>1008</v>
      </c>
      <c r="I9" s="41">
        <f t="shared" si="3"/>
        <v>0.479828632631203</v>
      </c>
      <c r="J9" s="75">
        <f t="shared" si="4"/>
        <v>272</v>
      </c>
      <c r="K9" s="76">
        <f t="shared" si="5"/>
        <v>0.112582781456954</v>
      </c>
      <c r="L9" s="77">
        <f t="shared" si="6"/>
        <v>102</v>
      </c>
      <c r="M9" s="76">
        <f t="shared" si="7"/>
        <v>0.112582781456954</v>
      </c>
      <c r="N9" s="37" t="s">
        <v>28</v>
      </c>
      <c r="O9" s="79">
        <v>0</v>
      </c>
      <c r="P9" s="74">
        <v>90</v>
      </c>
      <c r="Q9" s="104">
        <v>0</v>
      </c>
      <c r="R9" s="41" t="str">
        <f t="shared" si="10"/>
        <v/>
      </c>
      <c r="S9" s="100">
        <f t="shared" si="11"/>
        <v>-90</v>
      </c>
      <c r="T9" s="101">
        <f t="shared" si="8"/>
        <v>-1</v>
      </c>
      <c r="U9" s="102"/>
      <c r="V9" s="102"/>
      <c r="W9" s="102"/>
      <c r="Z9"/>
    </row>
    <row r="10" ht="22" customHeight="1" spans="1:26">
      <c r="A10" s="37" t="s">
        <v>29</v>
      </c>
      <c r="B10" s="38">
        <v>3356</v>
      </c>
      <c r="C10" s="38">
        <v>1258.5</v>
      </c>
      <c r="D10" s="39">
        <v>222</v>
      </c>
      <c r="E10" s="39">
        <f>D10*0.375</f>
        <v>83.25</v>
      </c>
      <c r="F10" s="43">
        <f>92+23+H10</f>
        <v>184</v>
      </c>
      <c r="G10" s="41">
        <f t="shared" si="2"/>
        <v>0.0548271752085816</v>
      </c>
      <c r="H10" s="42">
        <v>69</v>
      </c>
      <c r="I10" s="41">
        <f t="shared" si="3"/>
        <v>0.0548271752085816</v>
      </c>
      <c r="J10" s="75">
        <f t="shared" si="4"/>
        <v>-38</v>
      </c>
      <c r="K10" s="76">
        <f t="shared" si="5"/>
        <v>-0.171171171171171</v>
      </c>
      <c r="L10" s="77">
        <f t="shared" si="6"/>
        <v>-14.25</v>
      </c>
      <c r="M10" s="76">
        <f t="shared" si="7"/>
        <v>-0.171171171171171</v>
      </c>
      <c r="N10" s="37" t="s">
        <v>30</v>
      </c>
      <c r="O10" s="78">
        <v>46178</v>
      </c>
      <c r="P10" s="74">
        <v>13305</v>
      </c>
      <c r="Q10" s="104">
        <v>15411</v>
      </c>
      <c r="R10" s="41">
        <f t="shared" si="10"/>
        <v>0.333730347784659</v>
      </c>
      <c r="S10" s="100">
        <f t="shared" si="11"/>
        <v>2106</v>
      </c>
      <c r="T10" s="101">
        <f t="shared" si="8"/>
        <v>0.158286358511838</v>
      </c>
      <c r="U10" s="102"/>
      <c r="V10" s="102"/>
      <c r="W10" s="102"/>
      <c r="Z10"/>
    </row>
    <row r="11" ht="22" customHeight="1" spans="1:26">
      <c r="A11" s="37" t="s">
        <v>31</v>
      </c>
      <c r="B11" s="38">
        <v>7231</v>
      </c>
      <c r="C11" s="38">
        <v>3615.5</v>
      </c>
      <c r="D11" s="39">
        <v>1193</v>
      </c>
      <c r="E11" s="39">
        <f>D11*0.5</f>
        <v>596.5</v>
      </c>
      <c r="F11" s="40">
        <f>778+H11</f>
        <v>1565</v>
      </c>
      <c r="G11" s="41">
        <f t="shared" si="2"/>
        <v>0.216429262895865</v>
      </c>
      <c r="H11" s="39">
        <v>787</v>
      </c>
      <c r="I11" s="41">
        <f t="shared" si="3"/>
        <v>0.21767390402434</v>
      </c>
      <c r="J11" s="75">
        <f t="shared" si="4"/>
        <v>372</v>
      </c>
      <c r="K11" s="76">
        <f t="shared" si="5"/>
        <v>0.311818943839061</v>
      </c>
      <c r="L11" s="77">
        <f t="shared" si="6"/>
        <v>190.5</v>
      </c>
      <c r="M11" s="76">
        <f t="shared" si="7"/>
        <v>0.319362950544845</v>
      </c>
      <c r="N11" s="37" t="s">
        <v>32</v>
      </c>
      <c r="O11" s="78">
        <v>138407</v>
      </c>
      <c r="P11" s="74">
        <v>54277</v>
      </c>
      <c r="Q11" s="103">
        <v>61721</v>
      </c>
      <c r="R11" s="41">
        <f t="shared" si="10"/>
        <v>0.445938427969684</v>
      </c>
      <c r="S11" s="100">
        <f t="shared" si="11"/>
        <v>7444</v>
      </c>
      <c r="T11" s="101">
        <f t="shared" si="8"/>
        <v>0.137148331705879</v>
      </c>
      <c r="U11" s="102"/>
      <c r="V11" s="102"/>
      <c r="W11" s="102"/>
      <c r="Z11"/>
    </row>
    <row r="12" ht="22" customHeight="1" spans="1:26">
      <c r="A12" s="37" t="s">
        <v>33</v>
      </c>
      <c r="B12" s="38">
        <v>1871</v>
      </c>
      <c r="C12" s="38">
        <v>1632</v>
      </c>
      <c r="D12" s="39">
        <v>306</v>
      </c>
      <c r="E12" s="39">
        <f>D12</f>
        <v>306</v>
      </c>
      <c r="F12" s="44">
        <f>H12</f>
        <v>254</v>
      </c>
      <c r="G12" s="41">
        <f t="shared" si="2"/>
        <v>0.135756280064137</v>
      </c>
      <c r="H12" s="38">
        <v>254</v>
      </c>
      <c r="I12" s="41">
        <f t="shared" si="3"/>
        <v>0.155637254901961</v>
      </c>
      <c r="J12" s="75">
        <f t="shared" si="4"/>
        <v>-52</v>
      </c>
      <c r="K12" s="76">
        <f t="shared" si="5"/>
        <v>-0.169934640522876</v>
      </c>
      <c r="L12" s="77">
        <f t="shared" si="6"/>
        <v>-52</v>
      </c>
      <c r="M12" s="76">
        <f t="shared" si="7"/>
        <v>-0.169934640522876</v>
      </c>
      <c r="N12" s="37" t="s">
        <v>34</v>
      </c>
      <c r="O12" s="78">
        <v>167</v>
      </c>
      <c r="P12" s="74">
        <v>66</v>
      </c>
      <c r="Q12" s="103">
        <v>73</v>
      </c>
      <c r="R12" s="41">
        <f t="shared" si="10"/>
        <v>0.437125748502994</v>
      </c>
      <c r="S12" s="100">
        <f t="shared" si="11"/>
        <v>7</v>
      </c>
      <c r="T12" s="101">
        <f t="shared" si="8"/>
        <v>0.106060606060606</v>
      </c>
      <c r="U12" s="102"/>
      <c r="V12" s="102"/>
      <c r="W12" s="102"/>
      <c r="X12" s="102"/>
      <c r="Y12" s="102"/>
      <c r="Z12" s="102"/>
    </row>
    <row r="13" ht="22" customHeight="1" spans="1:23">
      <c r="A13" s="37" t="s">
        <v>35</v>
      </c>
      <c r="B13" s="38">
        <v>775</v>
      </c>
      <c r="C13" s="38">
        <v>694</v>
      </c>
      <c r="D13" s="39">
        <v>255</v>
      </c>
      <c r="E13" s="39">
        <f t="shared" ref="E13:E19" si="12">D13</f>
        <v>255</v>
      </c>
      <c r="F13" s="44">
        <f t="shared" ref="F13:F19" si="13">H13</f>
        <v>794</v>
      </c>
      <c r="G13" s="41">
        <f t="shared" si="2"/>
        <v>1.02451612903226</v>
      </c>
      <c r="H13" s="39">
        <v>794</v>
      </c>
      <c r="I13" s="41">
        <f t="shared" si="3"/>
        <v>1.14409221902017</v>
      </c>
      <c r="J13" s="75">
        <f t="shared" si="4"/>
        <v>539</v>
      </c>
      <c r="K13" s="76">
        <f t="shared" si="5"/>
        <v>2.11372549019608</v>
      </c>
      <c r="L13" s="77">
        <f t="shared" si="6"/>
        <v>539</v>
      </c>
      <c r="M13" s="76">
        <f t="shared" si="7"/>
        <v>2.11372549019608</v>
      </c>
      <c r="N13" s="37" t="s">
        <v>36</v>
      </c>
      <c r="O13" s="78">
        <v>3101</v>
      </c>
      <c r="P13" s="74">
        <v>1186</v>
      </c>
      <c r="Q13" s="103">
        <v>1289</v>
      </c>
      <c r="R13" s="41">
        <f t="shared" si="10"/>
        <v>0.415672363753628</v>
      </c>
      <c r="S13" s="100">
        <f t="shared" si="11"/>
        <v>103</v>
      </c>
      <c r="T13" s="101">
        <f t="shared" si="8"/>
        <v>0.0868465430016863</v>
      </c>
      <c r="U13" s="102"/>
      <c r="V13" s="102"/>
      <c r="W13" s="102"/>
    </row>
    <row r="14" ht="22" customHeight="1" spans="1:23">
      <c r="A14" s="37" t="s">
        <v>37</v>
      </c>
      <c r="B14" s="38">
        <v>814</v>
      </c>
      <c r="C14" s="38">
        <v>770</v>
      </c>
      <c r="D14" s="39">
        <v>229</v>
      </c>
      <c r="E14" s="39">
        <f t="shared" si="12"/>
        <v>229</v>
      </c>
      <c r="F14" s="44">
        <f t="shared" si="13"/>
        <v>256</v>
      </c>
      <c r="G14" s="41">
        <f t="shared" si="2"/>
        <v>0.314496314496314</v>
      </c>
      <c r="H14" s="39">
        <v>256</v>
      </c>
      <c r="I14" s="41">
        <f t="shared" si="3"/>
        <v>0.332467532467532</v>
      </c>
      <c r="J14" s="75">
        <f t="shared" si="4"/>
        <v>27</v>
      </c>
      <c r="K14" s="76">
        <f t="shared" si="5"/>
        <v>0.117903930131004</v>
      </c>
      <c r="L14" s="77">
        <f t="shared" si="6"/>
        <v>27</v>
      </c>
      <c r="M14" s="76">
        <f t="shared" si="7"/>
        <v>0.117903930131004</v>
      </c>
      <c r="N14" s="37" t="s">
        <v>38</v>
      </c>
      <c r="O14" s="78">
        <v>60721</v>
      </c>
      <c r="P14" s="74">
        <v>19391</v>
      </c>
      <c r="Q14" s="103">
        <v>20281</v>
      </c>
      <c r="R14" s="41">
        <f t="shared" si="10"/>
        <v>0.334003063190659</v>
      </c>
      <c r="S14" s="106">
        <f t="shared" si="11"/>
        <v>890</v>
      </c>
      <c r="T14" s="101">
        <f t="shared" si="8"/>
        <v>0.0458975813521737</v>
      </c>
      <c r="U14" s="102"/>
      <c r="V14" s="102"/>
      <c r="W14" s="102"/>
    </row>
    <row r="15" ht="22" customHeight="1" spans="1:23">
      <c r="A15" s="37" t="s">
        <v>39</v>
      </c>
      <c r="B15" s="38">
        <v>449</v>
      </c>
      <c r="C15" s="38">
        <v>490</v>
      </c>
      <c r="D15" s="38">
        <v>186</v>
      </c>
      <c r="E15" s="39">
        <f t="shared" si="12"/>
        <v>186</v>
      </c>
      <c r="F15" s="44">
        <f t="shared" si="13"/>
        <v>390</v>
      </c>
      <c r="G15" s="41">
        <f t="shared" si="2"/>
        <v>0.868596881959911</v>
      </c>
      <c r="H15" s="39">
        <v>390</v>
      </c>
      <c r="I15" s="41">
        <f t="shared" si="3"/>
        <v>0.795918367346939</v>
      </c>
      <c r="J15" s="75">
        <f t="shared" si="4"/>
        <v>204</v>
      </c>
      <c r="K15" s="76">
        <f t="shared" si="5"/>
        <v>1.09677419354839</v>
      </c>
      <c r="L15" s="77">
        <f t="shared" si="6"/>
        <v>204</v>
      </c>
      <c r="M15" s="76">
        <f t="shared" si="7"/>
        <v>1.09677419354839</v>
      </c>
      <c r="N15" s="37" t="s">
        <v>40</v>
      </c>
      <c r="O15" s="79">
        <v>32354</v>
      </c>
      <c r="P15" s="74">
        <v>10739</v>
      </c>
      <c r="Q15" s="103">
        <v>10545</v>
      </c>
      <c r="R15" s="41">
        <f t="shared" si="10"/>
        <v>0.32592569697719</v>
      </c>
      <c r="S15" s="100">
        <f t="shared" si="11"/>
        <v>-194</v>
      </c>
      <c r="T15" s="101">
        <f t="shared" si="8"/>
        <v>-0.0180649967408511</v>
      </c>
      <c r="U15" s="102"/>
      <c r="V15" s="102"/>
      <c r="W15" s="102"/>
    </row>
    <row r="16" ht="22" customHeight="1" spans="1:23">
      <c r="A16" s="37" t="s">
        <v>41</v>
      </c>
      <c r="B16" s="38">
        <v>2784</v>
      </c>
      <c r="C16" s="38">
        <v>2795</v>
      </c>
      <c r="D16" s="39">
        <v>947</v>
      </c>
      <c r="E16" s="39">
        <f t="shared" si="12"/>
        <v>947</v>
      </c>
      <c r="F16" s="44">
        <f t="shared" si="13"/>
        <v>248</v>
      </c>
      <c r="G16" s="41">
        <f t="shared" si="2"/>
        <v>0.0890804597701149</v>
      </c>
      <c r="H16" s="38">
        <v>248</v>
      </c>
      <c r="I16" s="41">
        <f t="shared" si="3"/>
        <v>0.0887298747763864</v>
      </c>
      <c r="J16" s="75">
        <f t="shared" si="4"/>
        <v>-699</v>
      </c>
      <c r="K16" s="76">
        <f t="shared" si="5"/>
        <v>-0.738120380147835</v>
      </c>
      <c r="L16" s="77">
        <f t="shared" si="6"/>
        <v>-699</v>
      </c>
      <c r="M16" s="76">
        <f t="shared" si="7"/>
        <v>-0.738120380147835</v>
      </c>
      <c r="N16" s="37" t="s">
        <v>42</v>
      </c>
      <c r="O16" s="78">
        <v>2175</v>
      </c>
      <c r="P16" s="74">
        <v>643</v>
      </c>
      <c r="Q16" s="103">
        <v>1702</v>
      </c>
      <c r="R16" s="41">
        <f t="shared" si="10"/>
        <v>0.782528735632184</v>
      </c>
      <c r="S16" s="106">
        <f t="shared" si="11"/>
        <v>1059</v>
      </c>
      <c r="T16" s="101">
        <f t="shared" si="8"/>
        <v>1.64696734059098</v>
      </c>
      <c r="U16" s="102"/>
      <c r="V16" s="102"/>
      <c r="W16" s="102"/>
    </row>
    <row r="17" ht="22" customHeight="1" spans="1:23">
      <c r="A17" s="37" t="s">
        <v>43</v>
      </c>
      <c r="B17" s="38">
        <v>1155</v>
      </c>
      <c r="C17" s="38">
        <v>896</v>
      </c>
      <c r="D17" s="39">
        <v>358</v>
      </c>
      <c r="E17" s="39">
        <f t="shared" si="12"/>
        <v>358</v>
      </c>
      <c r="F17" s="44">
        <f t="shared" si="13"/>
        <v>450</v>
      </c>
      <c r="G17" s="41">
        <f t="shared" si="2"/>
        <v>0.38961038961039</v>
      </c>
      <c r="H17" s="39">
        <v>450</v>
      </c>
      <c r="I17" s="41">
        <f t="shared" si="3"/>
        <v>0.502232142857143</v>
      </c>
      <c r="J17" s="75">
        <f t="shared" si="4"/>
        <v>92</v>
      </c>
      <c r="K17" s="76">
        <f t="shared" si="5"/>
        <v>0.256983240223464</v>
      </c>
      <c r="L17" s="77">
        <f t="shared" si="6"/>
        <v>92</v>
      </c>
      <c r="M17" s="76">
        <f t="shared" si="7"/>
        <v>0.256983240223464</v>
      </c>
      <c r="N17" s="37" t="s">
        <v>44</v>
      </c>
      <c r="O17" s="78">
        <v>8857</v>
      </c>
      <c r="P17" s="74">
        <v>2036</v>
      </c>
      <c r="Q17" s="103">
        <v>4473</v>
      </c>
      <c r="R17" s="41">
        <f t="shared" si="10"/>
        <v>0.505024274585074</v>
      </c>
      <c r="S17" s="100">
        <f t="shared" si="11"/>
        <v>2437</v>
      </c>
      <c r="T17" s="101">
        <f t="shared" si="8"/>
        <v>1.19695481335953</v>
      </c>
      <c r="U17" s="102"/>
      <c r="V17" s="102"/>
      <c r="W17" s="102"/>
    </row>
    <row r="18" ht="22" customHeight="1" spans="1:23">
      <c r="A18" s="37" t="s">
        <v>45</v>
      </c>
      <c r="B18" s="38">
        <v>58</v>
      </c>
      <c r="C18" s="38">
        <v>48</v>
      </c>
      <c r="D18" s="38">
        <v>35</v>
      </c>
      <c r="E18" s="39">
        <f t="shared" si="12"/>
        <v>35</v>
      </c>
      <c r="F18" s="44">
        <f t="shared" si="13"/>
        <v>0</v>
      </c>
      <c r="G18" s="41">
        <f t="shared" si="2"/>
        <v>0</v>
      </c>
      <c r="H18" s="39"/>
      <c r="I18" s="41">
        <f t="shared" si="3"/>
        <v>0</v>
      </c>
      <c r="J18" s="75">
        <f t="shared" si="4"/>
        <v>-35</v>
      </c>
      <c r="K18" s="76">
        <f t="shared" si="5"/>
        <v>-1</v>
      </c>
      <c r="L18" s="77">
        <f t="shared" si="6"/>
        <v>-35</v>
      </c>
      <c r="M18" s="76">
        <f t="shared" si="7"/>
        <v>-1</v>
      </c>
      <c r="N18" s="37" t="s">
        <v>46</v>
      </c>
      <c r="O18" s="78">
        <v>72044</v>
      </c>
      <c r="P18" s="74">
        <v>19520</v>
      </c>
      <c r="Q18" s="103">
        <v>13424</v>
      </c>
      <c r="R18" s="41">
        <f t="shared" si="10"/>
        <v>0.186330575759258</v>
      </c>
      <c r="S18" s="106">
        <f t="shared" si="11"/>
        <v>-6096</v>
      </c>
      <c r="T18" s="101">
        <f t="shared" si="8"/>
        <v>-0.312295081967213</v>
      </c>
      <c r="U18" s="102"/>
      <c r="V18" s="102"/>
      <c r="W18" s="102"/>
    </row>
    <row r="19" ht="22" customHeight="1" spans="1:23">
      <c r="A19" s="37" t="s">
        <v>47</v>
      </c>
      <c r="B19" s="38">
        <v>1479</v>
      </c>
      <c r="C19" s="38">
        <v>1101</v>
      </c>
      <c r="D19" s="39">
        <v>187</v>
      </c>
      <c r="E19" s="39">
        <f t="shared" si="12"/>
        <v>187</v>
      </c>
      <c r="F19" s="44">
        <f t="shared" si="13"/>
        <v>252</v>
      </c>
      <c r="G19" s="41">
        <f t="shared" si="2"/>
        <v>0.170385395537525</v>
      </c>
      <c r="H19" s="38">
        <v>252</v>
      </c>
      <c r="I19" s="41">
        <f t="shared" si="3"/>
        <v>0.228882833787466</v>
      </c>
      <c r="J19" s="75">
        <f t="shared" si="4"/>
        <v>65</v>
      </c>
      <c r="K19" s="76">
        <f t="shared" si="5"/>
        <v>0.347593582887701</v>
      </c>
      <c r="L19" s="77">
        <f t="shared" si="6"/>
        <v>65</v>
      </c>
      <c r="M19" s="76">
        <f t="shared" si="7"/>
        <v>0.347593582887701</v>
      </c>
      <c r="N19" s="37" t="s">
        <v>48</v>
      </c>
      <c r="O19" s="78">
        <v>9377</v>
      </c>
      <c r="P19" s="74">
        <v>1341</v>
      </c>
      <c r="Q19" s="103">
        <v>1322</v>
      </c>
      <c r="R19" s="41">
        <f t="shared" si="10"/>
        <v>0.140983256905194</v>
      </c>
      <c r="S19" s="106">
        <f t="shared" si="11"/>
        <v>-19</v>
      </c>
      <c r="T19" s="101">
        <f t="shared" si="8"/>
        <v>-0.0141685309470544</v>
      </c>
      <c r="U19" s="102"/>
      <c r="V19" s="102"/>
      <c r="W19" s="102"/>
    </row>
    <row r="20" ht="22" customHeight="1" spans="1:23">
      <c r="A20" s="37" t="s">
        <v>49</v>
      </c>
      <c r="B20" s="45"/>
      <c r="C20" s="45"/>
      <c r="D20" s="38">
        <v>0</v>
      </c>
      <c r="E20" s="38">
        <v>0</v>
      </c>
      <c r="F20" s="44"/>
      <c r="G20" s="41"/>
      <c r="H20" s="38"/>
      <c r="I20" s="41"/>
      <c r="J20" s="75"/>
      <c r="K20" s="76"/>
      <c r="L20" s="77"/>
      <c r="M20" s="76"/>
      <c r="N20" s="37" t="s">
        <v>50</v>
      </c>
      <c r="O20" s="78">
        <v>153</v>
      </c>
      <c r="P20" s="74">
        <v>163</v>
      </c>
      <c r="Q20" s="103">
        <v>117</v>
      </c>
      <c r="R20" s="41">
        <f t="shared" si="10"/>
        <v>0.764705882352941</v>
      </c>
      <c r="S20" s="106">
        <f t="shared" si="11"/>
        <v>-46</v>
      </c>
      <c r="T20" s="101">
        <f t="shared" si="8"/>
        <v>-0.282208588957055</v>
      </c>
      <c r="U20" s="102"/>
      <c r="V20" s="102"/>
      <c r="W20" s="102"/>
    </row>
    <row r="21" ht="22" customHeight="1" spans="1:23">
      <c r="A21" s="46" t="s">
        <v>51</v>
      </c>
      <c r="B21" s="47"/>
      <c r="C21" s="47"/>
      <c r="D21" s="42"/>
      <c r="E21" s="42"/>
      <c r="F21" s="48"/>
      <c r="G21" s="41"/>
      <c r="H21" s="49"/>
      <c r="I21" s="41"/>
      <c r="J21" s="75"/>
      <c r="K21" s="76"/>
      <c r="L21" s="77"/>
      <c r="M21" s="76"/>
      <c r="N21" s="37" t="s">
        <v>52</v>
      </c>
      <c r="O21" s="78">
        <v>203</v>
      </c>
      <c r="P21" s="74">
        <v>69</v>
      </c>
      <c r="Q21" s="103">
        <v>500</v>
      </c>
      <c r="R21" s="41">
        <f t="shared" si="10"/>
        <v>2.46305418719212</v>
      </c>
      <c r="S21" s="100">
        <f t="shared" si="11"/>
        <v>431</v>
      </c>
      <c r="T21" s="101">
        <f t="shared" si="8"/>
        <v>6.2463768115942</v>
      </c>
      <c r="U21" s="102"/>
      <c r="V21" s="102"/>
      <c r="W21" s="102"/>
    </row>
    <row r="22" ht="22" customHeight="1" spans="1:23">
      <c r="A22" s="37" t="s">
        <v>53</v>
      </c>
      <c r="B22" s="42"/>
      <c r="C22" s="42"/>
      <c r="D22" s="42"/>
      <c r="E22" s="42"/>
      <c r="F22" s="43"/>
      <c r="G22" s="41"/>
      <c r="H22" s="42"/>
      <c r="I22" s="41"/>
      <c r="J22" s="75"/>
      <c r="K22" s="76"/>
      <c r="L22" s="77"/>
      <c r="M22" s="76"/>
      <c r="N22" s="37" t="s">
        <v>54</v>
      </c>
      <c r="O22" s="78">
        <v>0</v>
      </c>
      <c r="P22" s="80">
        <v>0</v>
      </c>
      <c r="Q22" s="107">
        <v>0</v>
      </c>
      <c r="R22" s="41" t="str">
        <f t="shared" si="10"/>
        <v/>
      </c>
      <c r="S22" s="100">
        <f t="shared" si="11"/>
        <v>0</v>
      </c>
      <c r="T22" s="101" t="str">
        <f t="shared" si="8"/>
        <v/>
      </c>
      <c r="U22" s="108"/>
      <c r="V22" s="102"/>
      <c r="W22" s="102"/>
    </row>
    <row r="23" ht="22" customHeight="1" spans="1:23">
      <c r="A23" s="37"/>
      <c r="B23" s="38"/>
      <c r="C23" s="38"/>
      <c r="D23" s="39">
        <v>0</v>
      </c>
      <c r="E23" s="39">
        <v>0</v>
      </c>
      <c r="F23" s="44"/>
      <c r="G23" s="41"/>
      <c r="H23" s="38"/>
      <c r="I23" s="41"/>
      <c r="J23" s="75"/>
      <c r="K23" s="76"/>
      <c r="L23" s="77"/>
      <c r="M23" s="76"/>
      <c r="N23" s="37" t="s">
        <v>55</v>
      </c>
      <c r="O23" s="78">
        <v>0</v>
      </c>
      <c r="P23" s="80">
        <v>0</v>
      </c>
      <c r="Q23" s="107">
        <v>0</v>
      </c>
      <c r="R23" s="41" t="str">
        <f t="shared" si="10"/>
        <v/>
      </c>
      <c r="S23" s="106">
        <f t="shared" si="11"/>
        <v>0</v>
      </c>
      <c r="T23" s="101" t="str">
        <f t="shared" si="8"/>
        <v/>
      </c>
      <c r="U23" s="102"/>
      <c r="V23" s="102"/>
      <c r="W23" s="102"/>
    </row>
    <row r="24" ht="22" customHeight="1" spans="1:23">
      <c r="A24" s="36" t="s">
        <v>56</v>
      </c>
      <c r="B24" s="33">
        <f t="shared" ref="B24:I24" si="14">SUM(B25:B31)</f>
        <v>29522</v>
      </c>
      <c r="C24" s="33">
        <f t="shared" si="14"/>
        <v>27768.75</v>
      </c>
      <c r="D24" s="33">
        <f t="shared" si="14"/>
        <v>9599</v>
      </c>
      <c r="E24" s="33">
        <f t="shared" si="14"/>
        <v>7677.25</v>
      </c>
      <c r="F24" s="34">
        <f t="shared" si="14"/>
        <v>12684</v>
      </c>
      <c r="G24" s="35">
        <f t="shared" si="2"/>
        <v>0.42964568796152</v>
      </c>
      <c r="H24" s="33">
        <f t="shared" si="14"/>
        <v>10034</v>
      </c>
      <c r="I24" s="35">
        <f t="shared" si="3"/>
        <v>0.361341435966689</v>
      </c>
      <c r="J24" s="70">
        <f t="shared" si="4"/>
        <v>3085</v>
      </c>
      <c r="K24" s="71">
        <f t="shared" si="5"/>
        <v>0.321387644546307</v>
      </c>
      <c r="L24" s="72">
        <f t="shared" si="6"/>
        <v>2356.75</v>
      </c>
      <c r="M24" s="71">
        <f t="shared" si="7"/>
        <v>0.306978410238041</v>
      </c>
      <c r="N24" s="37" t="s">
        <v>57</v>
      </c>
      <c r="O24" s="78">
        <v>1785</v>
      </c>
      <c r="P24" s="74">
        <v>280</v>
      </c>
      <c r="Q24" s="103">
        <v>354</v>
      </c>
      <c r="R24" s="41">
        <f t="shared" si="10"/>
        <v>0.198319327731092</v>
      </c>
      <c r="S24" s="100">
        <f t="shared" si="11"/>
        <v>74</v>
      </c>
      <c r="T24" s="101">
        <f t="shared" si="8"/>
        <v>0.264285714285714</v>
      </c>
      <c r="U24" s="102"/>
      <c r="V24" s="102"/>
      <c r="W24" s="102"/>
    </row>
    <row r="25" ht="22" customHeight="1" spans="1:23">
      <c r="A25" s="50" t="s">
        <v>58</v>
      </c>
      <c r="B25" s="45">
        <v>4100</v>
      </c>
      <c r="C25" s="45">
        <v>8400</v>
      </c>
      <c r="D25" s="39">
        <v>1755</v>
      </c>
      <c r="E25" s="39">
        <f>D25</f>
        <v>1755</v>
      </c>
      <c r="F25" s="40">
        <f>H25</f>
        <v>1372</v>
      </c>
      <c r="G25" s="41">
        <f t="shared" si="2"/>
        <v>0.334634146341463</v>
      </c>
      <c r="H25" s="39">
        <v>1372</v>
      </c>
      <c r="I25" s="41">
        <f t="shared" si="3"/>
        <v>0.163333333333333</v>
      </c>
      <c r="J25" s="75">
        <f t="shared" si="4"/>
        <v>-383</v>
      </c>
      <c r="K25" s="76">
        <f t="shared" si="5"/>
        <v>-0.218233618233618</v>
      </c>
      <c r="L25" s="77">
        <f t="shared" si="6"/>
        <v>-383</v>
      </c>
      <c r="M25" s="76">
        <f t="shared" si="7"/>
        <v>-0.218233618233618</v>
      </c>
      <c r="N25" s="37" t="s">
        <v>59</v>
      </c>
      <c r="O25" s="79">
        <v>10759</v>
      </c>
      <c r="P25" s="74">
        <v>5045</v>
      </c>
      <c r="Q25" s="103">
        <v>3499</v>
      </c>
      <c r="R25" s="41">
        <f t="shared" si="10"/>
        <v>0.325216098150386</v>
      </c>
      <c r="S25" s="100">
        <f t="shared" si="11"/>
        <v>-1546</v>
      </c>
      <c r="T25" s="101">
        <f t="shared" si="8"/>
        <v>-0.306442021803766</v>
      </c>
      <c r="U25" s="102"/>
      <c r="V25" s="102"/>
      <c r="W25" s="102"/>
    </row>
    <row r="26" ht="22" customHeight="1" spans="1:23">
      <c r="A26" s="50" t="s">
        <v>60</v>
      </c>
      <c r="B26" s="45">
        <v>1597</v>
      </c>
      <c r="C26" s="45">
        <v>1500</v>
      </c>
      <c r="D26" s="51">
        <v>155</v>
      </c>
      <c r="E26" s="39">
        <f>D26</f>
        <v>155</v>
      </c>
      <c r="F26" s="52">
        <f>H26</f>
        <v>124</v>
      </c>
      <c r="G26" s="41">
        <f t="shared" si="2"/>
        <v>0.0776455854727614</v>
      </c>
      <c r="H26" s="51">
        <v>124</v>
      </c>
      <c r="I26" s="41">
        <f t="shared" si="3"/>
        <v>0.0826666666666667</v>
      </c>
      <c r="J26" s="75">
        <f t="shared" si="4"/>
        <v>-31</v>
      </c>
      <c r="K26" s="76">
        <f t="shared" si="5"/>
        <v>-0.2</v>
      </c>
      <c r="L26" s="77">
        <f t="shared" si="6"/>
        <v>-31</v>
      </c>
      <c r="M26" s="76">
        <f t="shared" si="7"/>
        <v>-0.2</v>
      </c>
      <c r="N26" s="37" t="s">
        <v>61</v>
      </c>
      <c r="O26" s="78">
        <v>44</v>
      </c>
      <c r="P26" s="74">
        <v>36</v>
      </c>
      <c r="Q26" s="103">
        <v>10</v>
      </c>
      <c r="R26" s="41">
        <f t="shared" si="10"/>
        <v>0.227272727272727</v>
      </c>
      <c r="S26" s="100">
        <f t="shared" si="11"/>
        <v>-26</v>
      </c>
      <c r="T26" s="101">
        <f t="shared" si="8"/>
        <v>-0.722222222222222</v>
      </c>
      <c r="U26" s="102"/>
      <c r="V26" s="102"/>
      <c r="W26" s="102"/>
    </row>
    <row r="27" ht="22" customHeight="1" spans="1:23">
      <c r="A27" s="50" t="s">
        <v>62</v>
      </c>
      <c r="B27" s="45">
        <v>1505</v>
      </c>
      <c r="C27" s="45">
        <v>1128.75</v>
      </c>
      <c r="D27" s="51">
        <v>579</v>
      </c>
      <c r="E27" s="51">
        <f>D27*0.75</f>
        <v>434.25</v>
      </c>
      <c r="F27" s="52">
        <f>112+H27+60</f>
        <v>679</v>
      </c>
      <c r="G27" s="41">
        <f t="shared" si="2"/>
        <v>0.451162790697674</v>
      </c>
      <c r="H27" s="51">
        <v>507</v>
      </c>
      <c r="I27" s="41">
        <f t="shared" si="3"/>
        <v>0.449169435215947</v>
      </c>
      <c r="J27" s="75">
        <f t="shared" si="4"/>
        <v>100</v>
      </c>
      <c r="K27" s="76">
        <f t="shared" si="5"/>
        <v>0.172711571675302</v>
      </c>
      <c r="L27" s="77">
        <f t="shared" si="6"/>
        <v>72.75</v>
      </c>
      <c r="M27" s="76">
        <f t="shared" si="7"/>
        <v>0.167530224525043</v>
      </c>
      <c r="N27" s="37" t="s">
        <v>63</v>
      </c>
      <c r="O27" s="78">
        <v>1185</v>
      </c>
      <c r="P27" s="80">
        <v>351</v>
      </c>
      <c r="Q27" s="107">
        <v>324</v>
      </c>
      <c r="R27" s="41">
        <f t="shared" si="10"/>
        <v>0.273417721518987</v>
      </c>
      <c r="S27" s="106">
        <f t="shared" si="11"/>
        <v>-27</v>
      </c>
      <c r="T27" s="101">
        <f t="shared" si="8"/>
        <v>-0.0769230769230769</v>
      </c>
      <c r="U27" s="102"/>
      <c r="V27" s="102"/>
      <c r="W27" s="102"/>
    </row>
    <row r="28" ht="22" customHeight="1" spans="1:23">
      <c r="A28" s="37" t="s">
        <v>64</v>
      </c>
      <c r="B28" s="45"/>
      <c r="C28" s="45"/>
      <c r="D28" s="39">
        <v>0</v>
      </c>
      <c r="E28" s="39">
        <v>0</v>
      </c>
      <c r="F28" s="40"/>
      <c r="G28" s="41"/>
      <c r="H28" s="39"/>
      <c r="I28" s="41"/>
      <c r="J28" s="75">
        <f t="shared" si="4"/>
        <v>0</v>
      </c>
      <c r="K28" s="76"/>
      <c r="L28" s="77">
        <f t="shared" si="6"/>
        <v>0</v>
      </c>
      <c r="M28" s="76"/>
      <c r="N28" s="37" t="s">
        <v>65</v>
      </c>
      <c r="O28" s="42">
        <v>25000</v>
      </c>
      <c r="P28" s="74">
        <v>545</v>
      </c>
      <c r="Q28" s="81">
        <v>0</v>
      </c>
      <c r="R28" s="41">
        <f t="shared" si="10"/>
        <v>0</v>
      </c>
      <c r="S28" s="106">
        <f t="shared" si="11"/>
        <v>-545</v>
      </c>
      <c r="T28" s="101">
        <f t="shared" si="8"/>
        <v>-1</v>
      </c>
      <c r="U28" s="102"/>
      <c r="V28" s="102"/>
      <c r="W28" s="102"/>
    </row>
    <row r="29" ht="22" customHeight="1" spans="1:26">
      <c r="A29" s="37" t="s">
        <v>66</v>
      </c>
      <c r="B29" s="45">
        <v>22318</v>
      </c>
      <c r="C29" s="45">
        <v>16738.5</v>
      </c>
      <c r="D29" s="51">
        <v>7108</v>
      </c>
      <c r="E29" s="51">
        <f>D29*0.75</f>
        <v>5331</v>
      </c>
      <c r="F29" s="52">
        <f>1487+990+H29</f>
        <v>10505</v>
      </c>
      <c r="G29" s="41">
        <f t="shared" si="2"/>
        <v>0.470696298951519</v>
      </c>
      <c r="H29" s="51">
        <v>8028</v>
      </c>
      <c r="I29" s="41">
        <f t="shared" si="3"/>
        <v>0.479612868536607</v>
      </c>
      <c r="J29" s="75">
        <f t="shared" si="4"/>
        <v>3397</v>
      </c>
      <c r="K29" s="76">
        <f t="shared" si="5"/>
        <v>0.477912211592572</v>
      </c>
      <c r="L29" s="77">
        <f t="shared" si="6"/>
        <v>2697</v>
      </c>
      <c r="M29" s="76">
        <f t="shared" si="7"/>
        <v>0.505908835115363</v>
      </c>
      <c r="N29" s="37" t="s">
        <v>67</v>
      </c>
      <c r="O29" s="78">
        <v>16466</v>
      </c>
      <c r="P29" s="80">
        <v>6457</v>
      </c>
      <c r="Q29" s="103">
        <v>5644</v>
      </c>
      <c r="R29" s="41">
        <f t="shared" si="10"/>
        <v>0.342766913640228</v>
      </c>
      <c r="S29" s="100">
        <f t="shared" si="11"/>
        <v>-813</v>
      </c>
      <c r="T29" s="101">
        <f t="shared" si="8"/>
        <v>-0.125909865262506</v>
      </c>
      <c r="U29" s="102"/>
      <c r="V29" s="102"/>
      <c r="W29" s="102"/>
      <c r="Z29" s="61"/>
    </row>
    <row r="30" ht="22" customHeight="1" spans="1:26">
      <c r="A30" s="37" t="s">
        <v>68</v>
      </c>
      <c r="B30" s="42">
        <v>0</v>
      </c>
      <c r="C30" s="42">
        <v>0</v>
      </c>
      <c r="D30" s="38">
        <v>0</v>
      </c>
      <c r="E30" s="38">
        <v>0</v>
      </c>
      <c r="F30" s="53"/>
      <c r="G30" s="41"/>
      <c r="H30" s="54"/>
      <c r="I30" s="41"/>
      <c r="J30" s="75">
        <f t="shared" si="4"/>
        <v>0</v>
      </c>
      <c r="K30" s="76"/>
      <c r="L30" s="77">
        <f t="shared" si="6"/>
        <v>0</v>
      </c>
      <c r="M30" s="76"/>
      <c r="N30" s="37" t="s">
        <v>69</v>
      </c>
      <c r="O30" s="42">
        <v>70</v>
      </c>
      <c r="P30" s="74">
        <v>33</v>
      </c>
      <c r="Q30" s="81">
        <v>16</v>
      </c>
      <c r="R30" s="41">
        <f t="shared" si="10"/>
        <v>0.228571428571429</v>
      </c>
      <c r="S30" s="106">
        <f t="shared" si="11"/>
        <v>-17</v>
      </c>
      <c r="T30" s="101">
        <f t="shared" si="8"/>
        <v>-0.515151515151515</v>
      </c>
      <c r="U30" s="102"/>
      <c r="V30" s="102"/>
      <c r="W30" s="102"/>
      <c r="Z30" s="61"/>
    </row>
    <row r="31" ht="22" customHeight="1" spans="1:23">
      <c r="A31" s="37" t="s">
        <v>70</v>
      </c>
      <c r="B31" s="42">
        <v>2</v>
      </c>
      <c r="C31" s="42">
        <v>1.5</v>
      </c>
      <c r="D31" s="38">
        <v>2</v>
      </c>
      <c r="E31" s="38">
        <v>2</v>
      </c>
      <c r="F31" s="53">
        <f>H31+1</f>
        <v>4</v>
      </c>
      <c r="G31" s="41">
        <f t="shared" si="2"/>
        <v>2</v>
      </c>
      <c r="H31" s="54">
        <v>3</v>
      </c>
      <c r="I31" s="41">
        <f t="shared" si="3"/>
        <v>2</v>
      </c>
      <c r="J31" s="75">
        <f t="shared" si="4"/>
        <v>2</v>
      </c>
      <c r="K31" s="76">
        <f t="shared" si="5"/>
        <v>1</v>
      </c>
      <c r="L31" s="77">
        <f t="shared" si="6"/>
        <v>1</v>
      </c>
      <c r="M31" s="76">
        <f t="shared" si="7"/>
        <v>0.5</v>
      </c>
      <c r="N31" s="37" t="s">
        <v>71</v>
      </c>
      <c r="O31" s="42">
        <v>5200</v>
      </c>
      <c r="P31" s="81"/>
      <c r="Q31" s="81"/>
      <c r="R31" s="41">
        <f t="shared" si="10"/>
        <v>0</v>
      </c>
      <c r="S31" s="106">
        <f t="shared" si="11"/>
        <v>0</v>
      </c>
      <c r="T31" s="101" t="str">
        <f t="shared" si="8"/>
        <v/>
      </c>
      <c r="U31" s="102"/>
      <c r="V31" s="102"/>
      <c r="W31" s="102"/>
    </row>
    <row r="32" ht="22" customHeight="1" spans="1:23">
      <c r="A32" s="36" t="s">
        <v>72</v>
      </c>
      <c r="B32" s="42">
        <v>22273</v>
      </c>
      <c r="C32" s="42">
        <v>22273</v>
      </c>
      <c r="D32" s="38">
        <v>5639</v>
      </c>
      <c r="E32" s="38">
        <f>D32</f>
        <v>5639</v>
      </c>
      <c r="F32" s="44">
        <v>5252</v>
      </c>
      <c r="G32" s="41">
        <f t="shared" si="2"/>
        <v>0.235801194271091</v>
      </c>
      <c r="H32" s="38">
        <v>4641</v>
      </c>
      <c r="I32" s="41">
        <f t="shared" si="3"/>
        <v>0.20836887711579</v>
      </c>
      <c r="J32" s="75">
        <f t="shared" si="4"/>
        <v>-387</v>
      </c>
      <c r="K32" s="76">
        <f t="shared" si="5"/>
        <v>-0.0686291895726193</v>
      </c>
      <c r="L32" s="77">
        <f t="shared" si="6"/>
        <v>-998</v>
      </c>
      <c r="M32" s="76">
        <f t="shared" si="7"/>
        <v>-0.176981734350062</v>
      </c>
      <c r="N32" s="82"/>
      <c r="O32" s="42"/>
      <c r="P32" s="81"/>
      <c r="Q32" s="81"/>
      <c r="R32" s="41"/>
      <c r="S32" s="106">
        <f t="shared" si="11"/>
        <v>0</v>
      </c>
      <c r="T32" s="101" t="str">
        <f t="shared" si="8"/>
        <v/>
      </c>
      <c r="U32" s="102"/>
      <c r="V32" s="102"/>
      <c r="W32" s="102"/>
    </row>
    <row r="33" ht="22" customHeight="1" spans="1:23">
      <c r="A33" s="55" t="s">
        <v>73</v>
      </c>
      <c r="B33" s="56">
        <v>126</v>
      </c>
      <c r="C33" s="56">
        <v>126</v>
      </c>
      <c r="D33" s="57">
        <v>0</v>
      </c>
      <c r="E33" s="38">
        <f>D33</f>
        <v>0</v>
      </c>
      <c r="F33" s="58">
        <v>0</v>
      </c>
      <c r="G33" s="41">
        <f t="shared" si="2"/>
        <v>0</v>
      </c>
      <c r="H33" s="38">
        <v>0</v>
      </c>
      <c r="I33" s="41">
        <f t="shared" si="3"/>
        <v>0</v>
      </c>
      <c r="J33" s="75">
        <f t="shared" si="4"/>
        <v>0</v>
      </c>
      <c r="K33" s="76"/>
      <c r="L33" s="77">
        <f t="shared" si="6"/>
        <v>0</v>
      </c>
      <c r="M33" s="76"/>
      <c r="N33" s="36" t="s">
        <v>74</v>
      </c>
      <c r="O33" s="83">
        <v>32811</v>
      </c>
      <c r="P33" s="45">
        <v>10491</v>
      </c>
      <c r="Q33" s="83">
        <v>4810</v>
      </c>
      <c r="R33" s="41">
        <f>IF(O33=0,"",Q33/O33)</f>
        <v>0.146597177775746</v>
      </c>
      <c r="S33" s="100">
        <f t="shared" si="11"/>
        <v>-5681</v>
      </c>
      <c r="T33" s="101">
        <f t="shared" si="8"/>
        <v>-0.541511771995043</v>
      </c>
      <c r="U33" s="102"/>
      <c r="V33" s="102"/>
      <c r="W33" s="102"/>
    </row>
    <row r="34" ht="22" customHeight="1" spans="1:23">
      <c r="A34" s="37"/>
      <c r="B34" s="59"/>
      <c r="C34" s="59"/>
      <c r="D34" s="51"/>
      <c r="E34" s="51"/>
      <c r="F34" s="52"/>
      <c r="G34" s="41"/>
      <c r="H34" s="51"/>
      <c r="I34" s="41"/>
      <c r="J34" s="84"/>
      <c r="K34" s="41"/>
      <c r="L34" s="85"/>
      <c r="M34" s="41"/>
      <c r="N34" s="55" t="s">
        <v>75</v>
      </c>
      <c r="O34" s="86">
        <v>254</v>
      </c>
      <c r="P34" s="86">
        <v>0</v>
      </c>
      <c r="Q34" s="86">
        <v>4</v>
      </c>
      <c r="R34" s="41">
        <f>IF(O34=0,"",Q34/O34)</f>
        <v>0.015748031496063</v>
      </c>
      <c r="S34" s="100">
        <f t="shared" si="11"/>
        <v>4</v>
      </c>
      <c r="T34" s="101">
        <v>1</v>
      </c>
      <c r="U34" s="102"/>
      <c r="V34" s="102"/>
      <c r="W34" s="102"/>
    </row>
    <row r="35" spans="18:23">
      <c r="R35" s="109"/>
      <c r="S35" s="110"/>
      <c r="T35" s="109"/>
      <c r="U35" s="111"/>
      <c r="V35" s="111"/>
      <c r="W35" s="111"/>
    </row>
    <row r="36" spans="7:23">
      <c r="G36" s="60"/>
      <c r="I36" s="60"/>
      <c r="J36" s="87"/>
      <c r="K36" s="60"/>
      <c r="L36" s="88"/>
      <c r="M36" s="60"/>
      <c r="R36" s="60"/>
      <c r="S36" s="112"/>
      <c r="T36" s="113"/>
      <c r="U36" s="114"/>
      <c r="V36" s="114"/>
      <c r="W36" s="114"/>
    </row>
    <row r="37" spans="2:14">
      <c r="B37" s="61"/>
      <c r="C37" s="61"/>
      <c r="D37" s="61"/>
      <c r="E37" s="61"/>
      <c r="F37" s="62"/>
      <c r="G37" s="63"/>
      <c r="H37" s="62"/>
      <c r="I37" s="63"/>
      <c r="J37" s="89"/>
      <c r="K37" s="63"/>
      <c r="L37" s="90"/>
      <c r="M37" s="63"/>
      <c r="N37" s="91"/>
    </row>
    <row r="38" spans="6:17">
      <c r="F38" s="62"/>
      <c r="G38" s="60"/>
      <c r="H38" s="62"/>
      <c r="I38" s="60"/>
      <c r="J38" s="87"/>
      <c r="K38" s="60"/>
      <c r="L38" s="88"/>
      <c r="M38" s="60"/>
      <c r="N38" s="91"/>
      <c r="Q38" s="115"/>
    </row>
    <row r="39" spans="6:13">
      <c r="F39" s="62"/>
      <c r="G39" s="60"/>
      <c r="H39" s="62"/>
      <c r="I39" s="60"/>
      <c r="J39" s="87"/>
      <c r="K39" s="60"/>
      <c r="L39" s="88"/>
      <c r="M39" s="60"/>
    </row>
    <row r="40" spans="2:13">
      <c r="B40" s="61"/>
      <c r="C40" s="61"/>
      <c r="D40" s="61"/>
      <c r="E40" s="61"/>
      <c r="F40" s="62"/>
      <c r="G40" s="63"/>
      <c r="H40" s="62"/>
      <c r="I40" s="63"/>
      <c r="J40" s="89"/>
      <c r="K40" s="63"/>
      <c r="L40" s="90"/>
      <c r="M40" s="63"/>
    </row>
    <row r="41" spans="6:13">
      <c r="F41" s="62"/>
      <c r="G41" s="60"/>
      <c r="H41" s="62"/>
      <c r="I41" s="60"/>
      <c r="J41" s="87"/>
      <c r="K41" s="60"/>
      <c r="L41" s="88"/>
      <c r="M41" s="60"/>
    </row>
    <row r="42" spans="6:13">
      <c r="F42" s="62"/>
      <c r="G42" s="60"/>
      <c r="H42" s="62"/>
      <c r="I42" s="60"/>
      <c r="J42" s="87"/>
      <c r="K42" s="60"/>
      <c r="L42" s="88"/>
      <c r="M42" s="60"/>
    </row>
    <row r="43" spans="6:13">
      <c r="F43" s="62"/>
      <c r="G43" s="60"/>
      <c r="H43" s="62"/>
      <c r="I43" s="60"/>
      <c r="J43" s="87"/>
      <c r="K43" s="60"/>
      <c r="L43" s="88"/>
      <c r="M43" s="60"/>
    </row>
    <row r="44" spans="6:13">
      <c r="F44" s="62"/>
      <c r="G44" s="60"/>
      <c r="H44" s="62"/>
      <c r="I44" s="60"/>
      <c r="J44" s="87"/>
      <c r="K44" s="60"/>
      <c r="L44" s="88"/>
      <c r="M44" s="60"/>
    </row>
    <row r="45" spans="6:13">
      <c r="F45" s="62"/>
      <c r="G45" s="60"/>
      <c r="H45" s="62"/>
      <c r="I45" s="60"/>
      <c r="J45" s="87"/>
      <c r="K45" s="60"/>
      <c r="L45" s="88"/>
      <c r="M45" s="60"/>
    </row>
    <row r="46" spans="7:13">
      <c r="G46" s="60"/>
      <c r="I46" s="60"/>
      <c r="J46" s="87"/>
      <c r="K46" s="60"/>
      <c r="L46" s="88"/>
      <c r="M46" s="60"/>
    </row>
  </sheetData>
  <mergeCells count="14">
    <mergeCell ref="A1:T1"/>
    <mergeCell ref="F3:I3"/>
    <mergeCell ref="J3:M3"/>
    <mergeCell ref="Q3:R3"/>
    <mergeCell ref="S3:T3"/>
    <mergeCell ref="R35:T35"/>
    <mergeCell ref="A3:A4"/>
    <mergeCell ref="B3:B4"/>
    <mergeCell ref="C3:C4"/>
    <mergeCell ref="D3:D4"/>
    <mergeCell ref="E3:E4"/>
    <mergeCell ref="N3:N4"/>
    <mergeCell ref="O3:O4"/>
    <mergeCell ref="P3:P4"/>
  </mergeCells>
  <printOptions horizontalCentered="1" verticalCentered="1"/>
  <pageMargins left="0.156944444444444" right="0" top="0" bottom="0.236111111111111" header="0.156944444444444" footer="0.0784722222222222"/>
  <pageSetup paperSize="9" scale="56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workbookViewId="0">
      <selection activeCell="N23" sqref="N23"/>
    </sheetView>
  </sheetViews>
  <sheetFormatPr defaultColWidth="9" defaultRowHeight="14.25"/>
  <cols>
    <col min="1" max="1" width="29.3333333333333" customWidth="1"/>
    <col min="14" max="14" width="16.0833333333333" customWidth="1"/>
  </cols>
  <sheetData>
    <row r="1" spans="1:2">
      <c r="A1" s="1" t="s">
        <v>19</v>
      </c>
      <c r="B1" s="2">
        <v>22975</v>
      </c>
    </row>
    <row r="2" spans="1:2">
      <c r="A2" s="3" t="s">
        <v>76</v>
      </c>
      <c r="B2" s="2">
        <v>21982</v>
      </c>
    </row>
    <row r="3" spans="1:4">
      <c r="A3" s="3"/>
      <c r="B3" s="2"/>
      <c r="D3" s="4">
        <f>D4+D8</f>
        <v>18915</v>
      </c>
    </row>
    <row r="4" spans="1:4">
      <c r="A4" s="3" t="s">
        <v>77</v>
      </c>
      <c r="B4" s="2">
        <v>8682</v>
      </c>
      <c r="D4" s="4">
        <f>SUM(D5:D7)</f>
        <v>10475</v>
      </c>
    </row>
    <row r="5" spans="1:4">
      <c r="A5" s="5" t="s">
        <v>78</v>
      </c>
      <c r="B5" s="6">
        <v>8166</v>
      </c>
      <c r="C5">
        <v>1793</v>
      </c>
      <c r="D5" s="4">
        <f>SUM(B5:C5)</f>
        <v>9959</v>
      </c>
    </row>
    <row r="6" spans="1:4">
      <c r="A6" s="5" t="s">
        <v>79</v>
      </c>
      <c r="B6" s="2"/>
      <c r="D6" s="4">
        <f t="shared" ref="D6:D26" si="0">SUM(B6:C6)</f>
        <v>0</v>
      </c>
    </row>
    <row r="7" spans="1:4">
      <c r="A7" s="5" t="s">
        <v>80</v>
      </c>
      <c r="B7" s="2">
        <v>516</v>
      </c>
      <c r="D7" s="4">
        <f t="shared" si="0"/>
        <v>516</v>
      </c>
    </row>
    <row r="8" spans="1:4">
      <c r="A8" s="3" t="s">
        <v>81</v>
      </c>
      <c r="B8" s="7">
        <v>7123</v>
      </c>
      <c r="D8" s="4">
        <f>SUM(D9:D25)</f>
        <v>8440</v>
      </c>
    </row>
    <row r="9" spans="1:4">
      <c r="A9" s="5" t="s">
        <v>82</v>
      </c>
      <c r="B9" s="6">
        <v>17</v>
      </c>
      <c r="D9" s="4">
        <f t="shared" si="0"/>
        <v>17</v>
      </c>
    </row>
    <row r="10" spans="1:4">
      <c r="A10" s="5" t="s">
        <v>83</v>
      </c>
      <c r="B10" s="2">
        <v>1351</v>
      </c>
      <c r="C10">
        <v>617</v>
      </c>
      <c r="D10" s="4">
        <f t="shared" si="0"/>
        <v>1968</v>
      </c>
    </row>
    <row r="11" spans="1:4">
      <c r="A11" s="5" t="s">
        <v>84</v>
      </c>
      <c r="B11" s="2"/>
      <c r="D11" s="4">
        <f t="shared" si="0"/>
        <v>0</v>
      </c>
    </row>
    <row r="12" spans="1:4">
      <c r="A12" s="5" t="s">
        <v>85</v>
      </c>
      <c r="B12" s="6">
        <v>1547</v>
      </c>
      <c r="C12">
        <v>230</v>
      </c>
      <c r="D12" s="4">
        <f t="shared" si="0"/>
        <v>1777</v>
      </c>
    </row>
    <row r="13" spans="1:4">
      <c r="A13" s="5" t="s">
        <v>86</v>
      </c>
      <c r="B13" s="6">
        <v>2549</v>
      </c>
      <c r="C13">
        <v>178</v>
      </c>
      <c r="D13" s="4">
        <f t="shared" si="0"/>
        <v>2727</v>
      </c>
    </row>
    <row r="14" spans="1:14">
      <c r="A14" s="5" t="s">
        <v>87</v>
      </c>
      <c r="B14" s="8"/>
      <c r="D14" s="4">
        <f t="shared" si="0"/>
        <v>0</v>
      </c>
      <c r="N14" s="13">
        <v>367194691.51</v>
      </c>
    </row>
    <row r="15" spans="1:14">
      <c r="A15" s="5" t="s">
        <v>88</v>
      </c>
      <c r="B15" s="6">
        <v>650</v>
      </c>
      <c r="C15">
        <v>109</v>
      </c>
      <c r="D15" s="4">
        <f t="shared" si="0"/>
        <v>759</v>
      </c>
      <c r="N15" s="13">
        <v>2462805.85</v>
      </c>
    </row>
    <row r="16" spans="1:14">
      <c r="A16" s="5" t="s">
        <v>89</v>
      </c>
      <c r="B16" s="6">
        <v>233</v>
      </c>
      <c r="C16">
        <v>34</v>
      </c>
      <c r="D16" s="4">
        <f t="shared" si="0"/>
        <v>267</v>
      </c>
      <c r="N16" s="13">
        <v>1389364.77</v>
      </c>
    </row>
    <row r="17" spans="1:14">
      <c r="A17" s="5" t="s">
        <v>90</v>
      </c>
      <c r="B17" s="6">
        <v>233</v>
      </c>
      <c r="C17">
        <v>41</v>
      </c>
      <c r="D17" s="4">
        <f t="shared" si="0"/>
        <v>274</v>
      </c>
      <c r="N17" s="13">
        <v>417487354.34</v>
      </c>
    </row>
    <row r="18" spans="1:14">
      <c r="A18" s="5" t="s">
        <v>91</v>
      </c>
      <c r="B18" s="8">
        <v>86</v>
      </c>
      <c r="C18">
        <v>72</v>
      </c>
      <c r="D18" s="4">
        <f t="shared" si="0"/>
        <v>158</v>
      </c>
      <c r="N18" s="14"/>
    </row>
    <row r="19" spans="1:14">
      <c r="A19" s="5" t="s">
        <v>92</v>
      </c>
      <c r="B19" s="6">
        <v>48</v>
      </c>
      <c r="C19">
        <v>10</v>
      </c>
      <c r="D19" s="4">
        <f t="shared" si="0"/>
        <v>58</v>
      </c>
      <c r="N19" s="14"/>
    </row>
    <row r="20" spans="1:4">
      <c r="A20" s="5" t="s">
        <v>93</v>
      </c>
      <c r="B20" s="6">
        <v>334</v>
      </c>
      <c r="C20">
        <v>17</v>
      </c>
      <c r="D20" s="4">
        <f t="shared" si="0"/>
        <v>351</v>
      </c>
    </row>
    <row r="21" spans="1:4">
      <c r="A21" s="5" t="s">
        <v>94</v>
      </c>
      <c r="B21" s="8"/>
      <c r="D21" s="4">
        <f t="shared" si="0"/>
        <v>0</v>
      </c>
    </row>
    <row r="22" spans="1:14">
      <c r="A22" s="5" t="s">
        <v>95</v>
      </c>
      <c r="B22" s="6">
        <v>75</v>
      </c>
      <c r="C22">
        <v>9</v>
      </c>
      <c r="D22" s="4">
        <f t="shared" si="0"/>
        <v>84</v>
      </c>
      <c r="N22">
        <f>SUM(N11:N21)</f>
        <v>788534216.47</v>
      </c>
    </row>
    <row r="23" spans="1:14">
      <c r="A23" s="5" t="s">
        <v>96</v>
      </c>
      <c r="B23" s="8"/>
      <c r="D23" s="4">
        <f t="shared" si="0"/>
        <v>0</v>
      </c>
      <c r="N23">
        <v>788534216.47</v>
      </c>
    </row>
    <row r="24" spans="1:4">
      <c r="A24" s="9" t="s">
        <v>97</v>
      </c>
      <c r="B24" s="10"/>
      <c r="D24" s="4">
        <f t="shared" si="0"/>
        <v>0</v>
      </c>
    </row>
    <row r="25" spans="1:4">
      <c r="A25" s="5" t="s">
        <v>98</v>
      </c>
      <c r="B25" s="2"/>
      <c r="D25" s="4">
        <f t="shared" si="0"/>
        <v>0</v>
      </c>
    </row>
    <row r="26" spans="1:4">
      <c r="A26" s="3" t="s">
        <v>56</v>
      </c>
      <c r="B26" s="2">
        <v>6177</v>
      </c>
      <c r="C26">
        <v>200</v>
      </c>
      <c r="D26" s="4">
        <f t="shared" si="0"/>
        <v>6377</v>
      </c>
    </row>
    <row r="27" spans="1:2">
      <c r="A27" s="11" t="s">
        <v>58</v>
      </c>
      <c r="B27" s="6">
        <v>1052</v>
      </c>
    </row>
    <row r="28" spans="1:2">
      <c r="A28" s="11" t="s">
        <v>60</v>
      </c>
      <c r="B28" s="6">
        <v>2499</v>
      </c>
    </row>
    <row r="29" spans="1:2">
      <c r="A29" s="11" t="s">
        <v>62</v>
      </c>
      <c r="B29" s="6">
        <v>1988</v>
      </c>
    </row>
    <row r="30" spans="1:2">
      <c r="A30" s="5" t="s">
        <v>64</v>
      </c>
      <c r="B30" s="6"/>
    </row>
    <row r="31" spans="1:2">
      <c r="A31" s="5" t="s">
        <v>66</v>
      </c>
      <c r="B31" s="6">
        <v>638</v>
      </c>
    </row>
    <row r="32" spans="1:2">
      <c r="A32" s="5" t="s">
        <v>99</v>
      </c>
      <c r="B32" s="12"/>
    </row>
  </sheetData>
  <protectedRanges>
    <protectedRange sqref="B6" name="区域1_18_2_1" securityDescriptor=""/>
    <protectedRange sqref="B11" name="区域1_10_1" securityDescriptor=""/>
    <protectedRange sqref="B10" name="区域1_15_1_1" securityDescriptor=""/>
    <protectedRange sqref="B14 B18 B21 B23" name="区域1_2_11" securityDescriptor=""/>
    <protectedRange sqref="B7" name="区域1_17_2_1_1" securityDescriptor=""/>
    <protectedRange sqref="B5" name="区域1_2" securityDescriptor=""/>
    <protectedRange sqref="B9" name="区域1_2_3" securityDescriptor=""/>
    <protectedRange sqref="B12:B13" name="区域1_2_5" securityDescriptor=""/>
    <protectedRange sqref="B15:B17" name="区域1_2_8" securityDescriptor=""/>
    <protectedRange sqref="B19" name="区域1_2_9" securityDescriptor=""/>
    <protectedRange sqref="B20" name="区域1_2_10" securityDescriptor=""/>
    <protectedRange sqref="B22" name="区域1_2_12" securityDescriptor=""/>
    <protectedRange sqref="B27:B31" name="区域1_2_7" securityDescriptor=""/>
  </protectedRanges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2 "   m a s t e r = " " / > < r a n g e L i s t   s h e e t S t i d = " 3 "   m a s t e r = " " > < a r r U s e r I d   t i t l e = " :S�W1 _ 1 8 _ 2 _ 1 "   r a n g e C r e a t o r = " "   o t h e r s A c c e s s P e r m i s s i o n = " e d i t " / > < a r r U s e r I d   t i t l e = " :S�W1 _ 1 0 _ 1 "   r a n g e C r e a t o r = " "   o t h e r s A c c e s s P e r m i s s i o n = " e d i t " / > < a r r U s e r I d   t i t l e = " :S�W1 _ 1 5 _ 1 _ 1 "   r a n g e C r e a t o r = " "   o t h e r s A c c e s s P e r m i s s i o n = " e d i t " / > < a r r U s e r I d   t i t l e = " :S�W1 _ 2 _ 1 1 "   r a n g e C r e a t o r = " "   o t h e r s A c c e s s P e r m i s s i o n = " e d i t " / > < a r r U s e r I d   t i t l e = " :S�W1 _ 1 7 _ 2 _ 1 _ 1 "   r a n g e C r e a t o r = " "   o t h e r s A c c e s s P e r m i s s i o n = " e d i t " / > < a r r U s e r I d   t i t l e = " :S�W1 _ 2 "   r a n g e C r e a t o r = " "   o t h e r s A c c e s s P e r m i s s i o n = " e d i t " / > < a r r U s e r I d   t i t l e = " :S�W1 _ 2 _ 3 "   r a n g e C r e a t o r = " "   o t h e r s A c c e s s P e r m i s s i o n = " e d i t " / > < a r r U s e r I d   t i t l e = " :S�W1 _ 2 _ 5 "   r a n g e C r e a t o r = " "   o t h e r s A c c e s s P e r m i s s i o n = " e d i t " / > < a r r U s e r I d   t i t l e = " :S�W1 _ 2 _ 8 "   r a n g e C r e a t o r = " "   o t h e r s A c c e s s P e r m i s s i o n = " e d i t " / > < a r r U s e r I d   t i t l e = " :S�W1 _ 2 _ 9 "   r a n g e C r e a t o r = " "   o t h e r s A c c e s s P e r m i s s i o n = " e d i t " / > < a r r U s e r I d   t i t l e = " :S�W1 _ 2 _ 1 0 "   r a n g e C r e a t o r = " "   o t h e r s A c c e s s P e r m i s s i o n = " e d i t " / > < a r r U s e r I d   t i t l e = " :S�W1 _ 2 _ 1 2 "   r a n g e C r e a t o r = " "   o t h e r s A c c e s s P e r m i s s i o n = " e d i t " / > < a r r U s e r I d   t i t l e = " :S�W1 _ 2 _ 7 "   r a n g e C r e a t o r = " "   o t h e r s A c c e s s P e r m i s s i o n = " e d i t " / > < / r a n g e L i s t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111</cp:lastModifiedBy>
  <dcterms:created xsi:type="dcterms:W3CDTF">2010-01-29T11:10:00Z</dcterms:created>
  <cp:lastPrinted>2020-12-02T02:33:00Z</cp:lastPrinted>
  <dcterms:modified xsi:type="dcterms:W3CDTF">2025-05-21T10:35:21Z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  <property fmtid="{D5CDD505-2E9C-101B-9397-08002B2CF9AE}" pid="3" name="ICV">
    <vt:lpwstr>1920D95783D24919AE50F836B838B8DA</vt:lpwstr>
  </property>
</Properties>
</file>