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2" r:id="rId1"/>
  </sheets>
  <definedNames>
    <definedName name="_xlnm._FilterDatabase" localSheetId="0" hidden="1">Sheet1!$A$3:$Z$34</definedName>
    <definedName name="_xlnm.Print_Area" localSheetId="0">Sheet1!$A$1:$T$34</definedName>
  </definedNames>
  <calcPr calcId="144525"/>
</workbook>
</file>

<file path=xl/sharedStrings.xml><?xml version="1.0" encoding="utf-8"?>
<sst xmlns="http://schemas.openxmlformats.org/spreadsheetml/2006/main" count="76">
  <si>
    <t>阿克陶县2025年7月份财政预算收支执行情况表</t>
  </si>
  <si>
    <t>编制单位： 阿克陶县财政局</t>
  </si>
  <si>
    <t>单位：万元</t>
  </si>
  <si>
    <t>项    目</t>
  </si>
  <si>
    <t>2025年年初预算数</t>
  </si>
  <si>
    <t>2025年预算数-体制改革后</t>
  </si>
  <si>
    <t>上年同期数</t>
  </si>
  <si>
    <t>体制改革后上年同期数</t>
  </si>
  <si>
    <t>累计完成情况</t>
  </si>
  <si>
    <t>比上年同期</t>
  </si>
  <si>
    <t>2025年预算数</t>
  </si>
  <si>
    <t>去年同口径金额</t>
  </si>
  <si>
    <t>占预算%</t>
  </si>
  <si>
    <t>体制改革后金额</t>
  </si>
  <si>
    <t>去年同口径增减额</t>
  </si>
  <si>
    <t>增减%</t>
  </si>
  <si>
    <t>体制改革后增减额</t>
  </si>
  <si>
    <t>金额</t>
  </si>
  <si>
    <t>增减额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</si>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</sst>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_ ;[Red]\-0\ "/>
    <numFmt numFmtId="179" formatCode="0.0%"/>
  </numFmts>
  <fonts count="35">
    <font>
      <sz val="12"/>
      <name val="宋体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sz val="12"/>
      <name val="华文仿宋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9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2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1" fillId="0" borderId="0" xfId="49" applyFont="1" applyFill="1" applyBorder="1" applyAlignment="1">
      <alignment horizontal="center" vertical="top"/>
    </xf>
    <xf numFmtId="10" fontId="1" fillId="0" borderId="0" xfId="49" applyNumberFormat="1" applyFont="1" applyFill="1" applyBorder="1" applyAlignment="1">
      <alignment horizontal="center" vertical="top"/>
    </xf>
    <xf numFmtId="0" fontId="2" fillId="0" borderId="0" xfId="49" applyFont="1" applyFill="1" applyBorder="1" applyAlignment="1"/>
    <xf numFmtId="0" fontId="3" fillId="0" borderId="0" xfId="49" applyFont="1" applyFill="1" applyBorder="1" applyAlignment="1"/>
    <xf numFmtId="10" fontId="4" fillId="0" borderId="0" xfId="49" applyNumberFormat="1" applyFont="1" applyFill="1" applyBorder="1" applyAlignment="1"/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41" fontId="6" fillId="0" borderId="1" xfId="49" applyNumberFormat="1" applyFont="1" applyFill="1" applyBorder="1" applyAlignment="1">
      <alignment wrapText="1"/>
    </xf>
    <xf numFmtId="41" fontId="6" fillId="2" borderId="1" xfId="49" applyNumberFormat="1" applyFont="1" applyFill="1" applyBorder="1" applyAlignment="1">
      <alignment wrapText="1"/>
    </xf>
    <xf numFmtId="10" fontId="6" fillId="0" borderId="1" xfId="49" applyNumberFormat="1" applyFont="1" applyFill="1" applyBorder="1" applyAlignment="1">
      <alignment wrapText="1"/>
    </xf>
    <xf numFmtId="0" fontId="5" fillId="0" borderId="1" xfId="49" applyFont="1" applyFill="1" applyBorder="1" applyAlignment="1">
      <alignment horizontal="center"/>
    </xf>
    <xf numFmtId="0" fontId="7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41" fontId="0" fillId="2" borderId="1" xfId="49" applyNumberFormat="1" applyFont="1" applyFill="1" applyBorder="1" applyAlignment="1" applyProtection="1">
      <alignment vertical="center" wrapText="1"/>
    </xf>
    <xf numFmtId="10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 applyProtection="1">
      <alignment wrapText="1"/>
    </xf>
    <xf numFmtId="41" fontId="0" fillId="0" borderId="1" xfId="0" applyNumberFormat="1" applyFont="1" applyFill="1" applyBorder="1" applyAlignment="1">
      <alignment wrapText="1"/>
    </xf>
    <xf numFmtId="0" fontId="7" fillId="0" borderId="4" xfId="49" applyFont="1" applyFill="1" applyBorder="1"/>
    <xf numFmtId="41" fontId="0" fillId="0" borderId="1" xfId="0" applyNumberFormat="1" applyFont="1" applyFill="1" applyBorder="1">
      <alignment vertical="center"/>
    </xf>
    <xf numFmtId="41" fontId="0" fillId="2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7" fillId="0" borderId="1" xfId="49" applyFont="1" applyFill="1" applyBorder="1" applyAlignment="1">
      <alignment horizontal="left"/>
    </xf>
    <xf numFmtId="176" fontId="0" fillId="0" borderId="1" xfId="49" applyNumberFormat="1" applyFont="1" applyFill="1" applyBorder="1" applyAlignment="1" applyProtection="1">
      <alignment vertical="center" wrapText="1"/>
    </xf>
    <xf numFmtId="176" fontId="0" fillId="2" borderId="1" xfId="49" applyNumberFormat="1" applyFont="1" applyFill="1" applyBorder="1" applyAlignment="1" applyProtection="1">
      <alignment vertical="center" wrapText="1"/>
    </xf>
    <xf numFmtId="0" fontId="0" fillId="2" borderId="1" xfId="49" applyFont="1" applyFill="1" applyBorder="1" applyAlignment="1" applyProtection="1">
      <alignment wrapText="1"/>
    </xf>
    <xf numFmtId="0" fontId="0" fillId="0" borderId="1" xfId="49" applyFont="1" applyFill="1" applyBorder="1" applyAlignment="1" applyProtection="1">
      <alignment wrapText="1"/>
    </xf>
    <xf numFmtId="0" fontId="5" fillId="0" borderId="1" xfId="49" applyFont="1" applyFill="1" applyBorder="1" applyAlignment="1">
      <alignment horizontal="center" vertical="center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41" fontId="0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176" fontId="0" fillId="0" borderId="0" xfId="0" applyNumberFormat="1" applyFill="1">
      <alignment vertical="center"/>
    </xf>
    <xf numFmtId="0" fontId="8" fillId="0" borderId="0" xfId="0" applyFont="1" applyFill="1">
      <alignment vertical="center"/>
    </xf>
    <xf numFmtId="10" fontId="9" fillId="0" borderId="0" xfId="49" applyNumberFormat="1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0" fontId="1" fillId="0" borderId="0" xfId="49" applyFont="1" applyFill="1" applyBorder="1" applyAlignment="1">
      <alignment horizontal="center" vertical="center"/>
    </xf>
    <xf numFmtId="177" fontId="3" fillId="0" borderId="0" xfId="49" applyNumberFormat="1" applyFont="1" applyFill="1" applyBorder="1" applyAlignment="1"/>
    <xf numFmtId="10" fontId="3" fillId="0" borderId="0" xfId="49" applyNumberFormat="1" applyFont="1" applyFill="1" applyBorder="1" applyAlignment="1"/>
    <xf numFmtId="177" fontId="3" fillId="0" borderId="0" xfId="49" applyNumberFormat="1" applyFont="1" applyFill="1" applyBorder="1" applyAlignment="1">
      <alignment vertical="center"/>
    </xf>
    <xf numFmtId="0" fontId="5" fillId="0" borderId="5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6" fillId="2" borderId="1" xfId="49" applyNumberFormat="1" applyFont="1" applyFill="1" applyBorder="1" applyAlignment="1">
      <alignment wrapText="1"/>
    </xf>
    <xf numFmtId="10" fontId="10" fillId="0" borderId="1" xfId="0" applyNumberFormat="1" applyFont="1" applyFill="1" applyBorder="1" applyAlignment="1">
      <alignment horizontal="right" vertical="center" wrapText="1"/>
    </xf>
    <xf numFmtId="178" fontId="6" fillId="0" borderId="1" xfId="49" applyNumberFormat="1" applyFont="1" applyFill="1" applyBorder="1" applyAlignment="1">
      <alignment vertical="center" wrapText="1"/>
    </xf>
    <xf numFmtId="41" fontId="11" fillId="0" borderId="4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178" fontId="0" fillId="2" borderId="1" xfId="49" applyNumberFormat="1" applyFont="1" applyFill="1" applyBorder="1" applyAlignment="1">
      <alignment wrapText="1"/>
    </xf>
    <xf numFmtId="10" fontId="12" fillId="0" borderId="1" xfId="0" applyNumberFormat="1" applyFont="1" applyFill="1" applyBorder="1" applyAlignment="1">
      <alignment horizontal="right" vertical="center" wrapText="1"/>
    </xf>
    <xf numFmtId="178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6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177" fontId="0" fillId="2" borderId="1" xfId="49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right" vertical="center" wrapText="1"/>
    </xf>
    <xf numFmtId="177" fontId="9" fillId="0" borderId="0" xfId="49" applyNumberFormat="1" applyFont="1" applyFill="1" applyBorder="1" applyAlignment="1">
      <alignment wrapText="1"/>
    </xf>
    <xf numFmtId="177" fontId="9" fillId="0" borderId="0" xfId="49" applyNumberFormat="1" applyFont="1" applyFill="1" applyBorder="1" applyAlignment="1">
      <alignment vertical="center" wrapText="1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10" fontId="1" fillId="0" borderId="0" xfId="49" applyNumberFormat="1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>
      <alignment horizontal="center"/>
    </xf>
    <xf numFmtId="177" fontId="2" fillId="0" borderId="0" xfId="49" applyNumberFormat="1" applyFont="1" applyFill="1" applyBorder="1" applyAlignment="1">
      <alignment horizontal="center" vertical="center"/>
    </xf>
    <xf numFmtId="10" fontId="3" fillId="0" borderId="0" xfId="49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/>
    <xf numFmtId="10" fontId="5" fillId="0" borderId="1" xfId="49" applyNumberFormat="1" applyFont="1" applyFill="1" applyBorder="1" applyAlignment="1">
      <alignment horizontal="center" vertical="center"/>
    </xf>
    <xf numFmtId="0" fontId="14" fillId="0" borderId="0" xfId="49" applyNumberFormat="1" applyFont="1" applyFill="1" applyBorder="1" applyAlignment="1">
      <alignment horizontal="center" vertical="center"/>
    </xf>
    <xf numFmtId="0" fontId="14" fillId="0" borderId="0" xfId="49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0" fontId="0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Border="1" applyAlignment="1" applyProtection="1">
      <alignment horizontal="right" vertical="center"/>
    </xf>
    <xf numFmtId="176" fontId="9" fillId="0" borderId="0" xfId="49" applyNumberFormat="1" applyFont="1" applyFill="1" applyBorder="1" applyAlignment="1">
      <alignment wrapText="1"/>
    </xf>
    <xf numFmtId="178" fontId="0" fillId="0" borderId="1" xfId="49" applyNumberFormat="1" applyFont="1" applyFill="1" applyBorder="1" applyAlignment="1">
      <alignment horizontal="center" vertical="center" wrapText="1"/>
    </xf>
    <xf numFmtId="10" fontId="0" fillId="2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right" wrapText="1"/>
    </xf>
    <xf numFmtId="177" fontId="12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2"/>
  <sheetViews>
    <sheetView showGridLines="0" showZeros="0" tabSelected="1" workbookViewId="0">
      <selection activeCell="N5" sqref="N5"/>
    </sheetView>
  </sheetViews>
  <sheetFormatPr defaultColWidth="9" defaultRowHeight="14.25"/>
  <cols>
    <col min="1" max="1" width="28" style="1" customWidth="1"/>
    <col min="2" max="2" width="11.875" style="1" customWidth="1"/>
    <col min="3" max="3" width="9.875" style="1" customWidth="1"/>
    <col min="4" max="4" width="10.125" style="1" customWidth="1"/>
    <col min="5" max="5" width="9.625" style="1" customWidth="1"/>
    <col min="6" max="6" width="9.875" style="2" customWidth="1"/>
    <col min="7" max="7" width="9" style="3"/>
    <col min="8" max="8" width="9.875" style="2" customWidth="1"/>
    <col min="9" max="9" width="9.375" style="3"/>
    <col min="10" max="10" width="8" style="4" customWidth="1"/>
    <col min="11" max="11" width="10.25" style="3" customWidth="1"/>
    <col min="12" max="12" width="8.33333333333333" style="5" customWidth="1"/>
    <col min="13" max="13" width="9.75" style="3" customWidth="1"/>
    <col min="14" max="14" width="32" style="1" customWidth="1"/>
    <col min="15" max="15" width="10.875" style="1" customWidth="1"/>
    <col min="16" max="16" width="10.125" style="1" customWidth="1"/>
    <col min="17" max="17" width="11.25" style="1" customWidth="1"/>
    <col min="18" max="18" width="11.25" style="3" customWidth="1"/>
    <col min="19" max="19" width="7.58333333333333" style="6" customWidth="1"/>
    <col min="20" max="20" width="10.875" style="7" customWidth="1"/>
    <col min="21" max="21" width="16.75" style="8" customWidth="1"/>
    <col min="22" max="22" width="10.3333333333333" style="8" customWidth="1"/>
    <col min="23" max="23" width="10.0833333333333" style="8" customWidth="1"/>
    <col min="24" max="24" width="3.25" style="1" customWidth="1"/>
    <col min="25" max="25" width="12.75" style="1" customWidth="1"/>
    <col min="26" max="26" width="11.25" style="1" customWidth="1"/>
    <col min="27" max="16384" width="9" style="1"/>
  </cols>
  <sheetData>
    <row r="1" ht="31.5" spans="1:23">
      <c r="A1" s="9" t="s">
        <v>0</v>
      </c>
      <c r="B1" s="9"/>
      <c r="C1" s="9"/>
      <c r="D1" s="9"/>
      <c r="E1" s="9"/>
      <c r="F1" s="9"/>
      <c r="G1" s="10"/>
      <c r="H1" s="9"/>
      <c r="I1" s="10"/>
      <c r="J1" s="9"/>
      <c r="K1" s="10"/>
      <c r="L1" s="51"/>
      <c r="M1" s="10"/>
      <c r="N1" s="9"/>
      <c r="O1" s="9"/>
      <c r="P1" s="9"/>
      <c r="Q1" s="9"/>
      <c r="R1" s="10"/>
      <c r="S1" s="51"/>
      <c r="T1" s="78"/>
      <c r="U1" s="79"/>
      <c r="V1" s="79"/>
      <c r="W1" s="79"/>
    </row>
    <row r="2" ht="18.75" spans="1:23">
      <c r="A2" s="11" t="s">
        <v>1</v>
      </c>
      <c r="B2" s="12"/>
      <c r="C2" s="12"/>
      <c r="D2" s="12"/>
      <c r="E2" s="12"/>
      <c r="F2" s="12"/>
      <c r="G2" s="13"/>
      <c r="H2" s="12"/>
      <c r="I2" s="13"/>
      <c r="J2" s="52"/>
      <c r="K2" s="53"/>
      <c r="L2" s="54"/>
      <c r="M2" s="53"/>
      <c r="N2" s="11"/>
      <c r="O2" s="11"/>
      <c r="P2" s="12"/>
      <c r="Q2" s="12"/>
      <c r="R2" s="53"/>
      <c r="S2" s="80" t="s">
        <v>2</v>
      </c>
      <c r="T2" s="81"/>
      <c r="U2" s="82"/>
      <c r="V2" s="82"/>
      <c r="W2" s="82"/>
    </row>
    <row r="3" ht="24" customHeight="1" spans="1:2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/>
      <c r="H3" s="16"/>
      <c r="I3" s="55"/>
      <c r="J3" s="15" t="s">
        <v>9</v>
      </c>
      <c r="K3" s="16"/>
      <c r="L3" s="16"/>
      <c r="M3" s="55"/>
      <c r="N3" s="14" t="s">
        <v>3</v>
      </c>
      <c r="O3" s="14" t="s">
        <v>10</v>
      </c>
      <c r="P3" s="14" t="s">
        <v>6</v>
      </c>
      <c r="Q3" s="42" t="s">
        <v>8</v>
      </c>
      <c r="R3" s="83"/>
      <c r="S3" s="42" t="s">
        <v>9</v>
      </c>
      <c r="T3" s="83"/>
      <c r="U3" s="84"/>
      <c r="V3" s="84"/>
      <c r="W3" s="84"/>
    </row>
    <row r="4" ht="58" customHeight="1" spans="1:23">
      <c r="A4" s="14"/>
      <c r="B4" s="14"/>
      <c r="C4" s="14"/>
      <c r="D4" s="14"/>
      <c r="E4" s="14"/>
      <c r="F4" s="17" t="s">
        <v>11</v>
      </c>
      <c r="G4" s="18" t="s">
        <v>12</v>
      </c>
      <c r="H4" s="19" t="s">
        <v>13</v>
      </c>
      <c r="I4" s="18" t="s">
        <v>12</v>
      </c>
      <c r="J4" s="17" t="s">
        <v>14</v>
      </c>
      <c r="K4" s="18" t="s">
        <v>15</v>
      </c>
      <c r="L4" s="56" t="s">
        <v>16</v>
      </c>
      <c r="M4" s="18" t="s">
        <v>15</v>
      </c>
      <c r="N4" s="14"/>
      <c r="O4" s="14"/>
      <c r="P4" s="14"/>
      <c r="Q4" s="14" t="s">
        <v>17</v>
      </c>
      <c r="R4" s="18" t="s">
        <v>12</v>
      </c>
      <c r="S4" s="56" t="s">
        <v>18</v>
      </c>
      <c r="T4" s="18" t="s">
        <v>15</v>
      </c>
      <c r="U4" s="85"/>
      <c r="V4" s="85"/>
      <c r="W4" s="85"/>
    </row>
    <row r="5" ht="22" customHeight="1" spans="1:26">
      <c r="A5" s="14" t="s">
        <v>19</v>
      </c>
      <c r="B5" s="20">
        <f>SUM(B6+B32+B33)</f>
        <v>101529</v>
      </c>
      <c r="C5" s="20">
        <f t="shared" ref="C5:H5" si="0">SUM(C6+C32+C33)</f>
        <v>77585.5</v>
      </c>
      <c r="D5" s="20">
        <f t="shared" si="0"/>
        <v>45941</v>
      </c>
      <c r="E5" s="20">
        <f t="shared" si="0"/>
        <v>34195.5</v>
      </c>
      <c r="F5" s="21">
        <f t="shared" si="0"/>
        <v>52019</v>
      </c>
      <c r="G5" s="22">
        <f>F5/B5</f>
        <v>0.512356075604015</v>
      </c>
      <c r="H5" s="20">
        <f t="shared" si="0"/>
        <v>36565</v>
      </c>
      <c r="I5" s="22">
        <f>H5/C5</f>
        <v>0.471286516166036</v>
      </c>
      <c r="J5" s="57">
        <f>F5-D5</f>
        <v>6078</v>
      </c>
      <c r="K5" s="58">
        <f>J5/D5</f>
        <v>0.13230012407218</v>
      </c>
      <c r="L5" s="59">
        <f>H5-E5</f>
        <v>2369.5</v>
      </c>
      <c r="M5" s="58">
        <f>L5/E5</f>
        <v>0.0692927431972043</v>
      </c>
      <c r="N5" s="42" t="s">
        <v>20</v>
      </c>
      <c r="O5" s="29">
        <f>O6+O33+O34</f>
        <v>540703</v>
      </c>
      <c r="P5" s="29">
        <f>P6+P33+P34</f>
        <v>328078</v>
      </c>
      <c r="Q5" s="29">
        <f>Q6+Q33+Q34</f>
        <v>376666</v>
      </c>
      <c r="R5" s="28">
        <f>IF(O5=0,"",Q5/O5)</f>
        <v>0.696622730038487</v>
      </c>
      <c r="S5" s="86">
        <f>S6+S33+S34</f>
        <v>48588</v>
      </c>
      <c r="T5" s="87">
        <f>IF(P5=0,"",S5/P5)</f>
        <v>0.148098927694024</v>
      </c>
      <c r="U5" s="88"/>
      <c r="V5" s="88"/>
      <c r="W5" s="88"/>
      <c r="Z5" s="88"/>
    </row>
    <row r="6" ht="22" customHeight="1" spans="1:26">
      <c r="A6" s="23" t="s">
        <v>21</v>
      </c>
      <c r="B6" s="20">
        <f>B7+B24</f>
        <v>79130</v>
      </c>
      <c r="C6" s="20">
        <f t="shared" ref="C6:H6" si="1">C7+C24</f>
        <v>55186.5</v>
      </c>
      <c r="D6" s="20">
        <f t="shared" si="1"/>
        <v>37707</v>
      </c>
      <c r="E6" s="20">
        <f t="shared" si="1"/>
        <v>25961.5</v>
      </c>
      <c r="F6" s="21">
        <f t="shared" si="1"/>
        <v>45883</v>
      </c>
      <c r="G6" s="22">
        <f t="shared" ref="G6:G34" si="2">F6/B6</f>
        <v>0.579843295842285</v>
      </c>
      <c r="H6" s="20">
        <f t="shared" si="1"/>
        <v>30429</v>
      </c>
      <c r="I6" s="22">
        <f t="shared" ref="I6:I33" si="3">H6/C6</f>
        <v>0.551384849555598</v>
      </c>
      <c r="J6" s="57">
        <f t="shared" ref="J6:J33" si="4">F6-D6</f>
        <v>8176</v>
      </c>
      <c r="K6" s="58">
        <f t="shared" ref="K6:K33" si="5">J6/D6</f>
        <v>0.216829766356379</v>
      </c>
      <c r="L6" s="59">
        <f t="shared" ref="L6:L33" si="6">H6-E6</f>
        <v>4467.5</v>
      </c>
      <c r="M6" s="58">
        <f t="shared" ref="M6:M33" si="7">L6/E6</f>
        <v>0.172081736417387</v>
      </c>
      <c r="N6" s="23" t="s">
        <v>22</v>
      </c>
      <c r="O6" s="29">
        <f>SUM(O7:O31)</f>
        <v>507638</v>
      </c>
      <c r="P6" s="29">
        <f>SUM(P7:P31)</f>
        <v>307136</v>
      </c>
      <c r="Q6" s="29">
        <f>SUM(Q7:Q31)</f>
        <v>323006</v>
      </c>
      <c r="R6" s="28">
        <f>IF(O6=0,"",Q6/O6)</f>
        <v>0.636292003356723</v>
      </c>
      <c r="S6" s="86">
        <f>SUM(S7:S30)</f>
        <v>15870</v>
      </c>
      <c r="T6" s="87">
        <f t="shared" ref="T6:T37" si="8">IF(P6=0,"",S6/P6)</f>
        <v>0.0516709210252136</v>
      </c>
      <c r="U6" s="88"/>
      <c r="V6" s="88"/>
      <c r="W6" s="88"/>
      <c r="Y6" s="47"/>
      <c r="Z6" s="88"/>
    </row>
    <row r="7" ht="22" customHeight="1" spans="1:26">
      <c r="A7" s="23" t="s">
        <v>23</v>
      </c>
      <c r="B7" s="20">
        <f>SUM(B8:B22)</f>
        <v>49608</v>
      </c>
      <c r="C7" s="20">
        <f t="shared" ref="C7:H7" si="9">SUM(C8:C22)</f>
        <v>27417.75</v>
      </c>
      <c r="D7" s="20">
        <f t="shared" si="9"/>
        <v>20368</v>
      </c>
      <c r="E7" s="20">
        <f t="shared" si="9"/>
        <v>12178</v>
      </c>
      <c r="F7" s="21">
        <f t="shared" si="9"/>
        <v>21834</v>
      </c>
      <c r="G7" s="22">
        <f t="shared" si="2"/>
        <v>0.440130624092888</v>
      </c>
      <c r="H7" s="20">
        <f t="shared" si="9"/>
        <v>12101</v>
      </c>
      <c r="I7" s="22">
        <f t="shared" si="3"/>
        <v>0.441356420566968</v>
      </c>
      <c r="J7" s="57">
        <f t="shared" si="4"/>
        <v>1466</v>
      </c>
      <c r="K7" s="58">
        <f t="shared" si="5"/>
        <v>0.0719756480754124</v>
      </c>
      <c r="L7" s="59">
        <f t="shared" si="6"/>
        <v>-77</v>
      </c>
      <c r="M7" s="58">
        <f t="shared" si="7"/>
        <v>-0.00632287731975694</v>
      </c>
      <c r="N7" s="24" t="s">
        <v>24</v>
      </c>
      <c r="O7" s="60">
        <v>73392</v>
      </c>
      <c r="P7" s="61">
        <v>42610</v>
      </c>
      <c r="Q7" s="89">
        <v>45114</v>
      </c>
      <c r="R7" s="28">
        <f>IF(O7=0,"",Q7/O7)</f>
        <v>0.614699149771092</v>
      </c>
      <c r="S7" s="86">
        <f>Q7-P7</f>
        <v>2504</v>
      </c>
      <c r="T7" s="87">
        <f t="shared" si="8"/>
        <v>0.0587655479934288</v>
      </c>
      <c r="U7" s="88"/>
      <c r="V7" s="88"/>
      <c r="W7" s="88"/>
      <c r="Z7" s="88"/>
    </row>
    <row r="8" ht="22" customHeight="1" spans="1:26">
      <c r="A8" s="24" t="s">
        <v>25</v>
      </c>
      <c r="B8" s="25">
        <v>24034</v>
      </c>
      <c r="C8" s="25">
        <v>12017</v>
      </c>
      <c r="D8" s="26">
        <v>8359</v>
      </c>
      <c r="E8" s="26">
        <f>D8*0.5</f>
        <v>4179.5</v>
      </c>
      <c r="F8" s="27">
        <f>H8+3028+754+83</f>
        <v>7308</v>
      </c>
      <c r="G8" s="28">
        <f t="shared" si="2"/>
        <v>0.304069235250062</v>
      </c>
      <c r="H8" s="26">
        <v>3443</v>
      </c>
      <c r="I8" s="28">
        <f t="shared" si="3"/>
        <v>0.2865107764001</v>
      </c>
      <c r="J8" s="62">
        <f t="shared" si="4"/>
        <v>-1051</v>
      </c>
      <c r="K8" s="63">
        <f t="shared" si="5"/>
        <v>-0.125732743151095</v>
      </c>
      <c r="L8" s="64">
        <f t="shared" si="6"/>
        <v>-736.5</v>
      </c>
      <c r="M8" s="63">
        <f t="shared" si="7"/>
        <v>-0.176217250867329</v>
      </c>
      <c r="N8" s="24" t="s">
        <v>26</v>
      </c>
      <c r="O8" s="65">
        <v>0</v>
      </c>
      <c r="P8" s="61">
        <v>0</v>
      </c>
      <c r="Q8" s="90">
        <v>0</v>
      </c>
      <c r="R8" s="28" t="str">
        <f t="shared" ref="R8:R37" si="10">IF(O8=0,"",Q8/O8)</f>
        <v/>
      </c>
      <c r="S8" s="86">
        <f t="shared" ref="S8:S37" si="11">Q8-P8</f>
        <v>0</v>
      </c>
      <c r="T8" s="87" t="str">
        <f t="shared" si="8"/>
        <v/>
      </c>
      <c r="U8" s="88"/>
      <c r="V8" s="88"/>
      <c r="W8" s="91"/>
      <c r="Y8" s="47"/>
      <c r="Z8" s="88"/>
    </row>
    <row r="9" ht="22" customHeight="1" spans="1:26">
      <c r="A9" s="24" t="s">
        <v>27</v>
      </c>
      <c r="B9" s="25">
        <v>5602</v>
      </c>
      <c r="C9" s="25">
        <v>2100.75</v>
      </c>
      <c r="D9" s="29">
        <v>3606</v>
      </c>
      <c r="E9" s="29">
        <f>D9*0.375</f>
        <v>1352.25</v>
      </c>
      <c r="F9" s="30">
        <f>H9+3028+757</f>
        <v>6056</v>
      </c>
      <c r="G9" s="28">
        <f t="shared" si="2"/>
        <v>1.08104248482685</v>
      </c>
      <c r="H9" s="29">
        <v>2271</v>
      </c>
      <c r="I9" s="28">
        <f t="shared" si="3"/>
        <v>1.08104248482685</v>
      </c>
      <c r="J9" s="62">
        <f t="shared" si="4"/>
        <v>2450</v>
      </c>
      <c r="K9" s="63">
        <f t="shared" si="5"/>
        <v>0.679423183582917</v>
      </c>
      <c r="L9" s="64">
        <f t="shared" si="6"/>
        <v>918.75</v>
      </c>
      <c r="M9" s="63">
        <f t="shared" si="7"/>
        <v>0.679423183582917</v>
      </c>
      <c r="N9" s="24" t="s">
        <v>28</v>
      </c>
      <c r="O9" s="66">
        <v>0</v>
      </c>
      <c r="P9" s="61">
        <v>99</v>
      </c>
      <c r="Q9" s="90">
        <v>32</v>
      </c>
      <c r="R9" s="28" t="str">
        <f t="shared" si="10"/>
        <v/>
      </c>
      <c r="S9" s="86">
        <f t="shared" si="11"/>
        <v>-67</v>
      </c>
      <c r="T9" s="87">
        <f t="shared" si="8"/>
        <v>-0.676767676767677</v>
      </c>
      <c r="U9" s="88"/>
      <c r="V9" s="88"/>
      <c r="W9" s="88"/>
      <c r="Z9"/>
    </row>
    <row r="10" ht="22" customHeight="1" spans="1:26">
      <c r="A10" s="24" t="s">
        <v>29</v>
      </c>
      <c r="B10" s="25">
        <v>3356</v>
      </c>
      <c r="C10" s="25">
        <v>1258.5</v>
      </c>
      <c r="D10" s="26">
        <v>638</v>
      </c>
      <c r="E10" s="26">
        <f>D10*0.375</f>
        <v>239.25</v>
      </c>
      <c r="F10" s="30">
        <f>H10+262+66</f>
        <v>525</v>
      </c>
      <c r="G10" s="28">
        <f t="shared" si="2"/>
        <v>0.156436233611442</v>
      </c>
      <c r="H10" s="29">
        <v>197</v>
      </c>
      <c r="I10" s="28">
        <f t="shared" si="3"/>
        <v>0.156535558204211</v>
      </c>
      <c r="J10" s="62">
        <f t="shared" si="4"/>
        <v>-113</v>
      </c>
      <c r="K10" s="63">
        <f t="shared" si="5"/>
        <v>-0.177115987460815</v>
      </c>
      <c r="L10" s="64">
        <f t="shared" si="6"/>
        <v>-42.25</v>
      </c>
      <c r="M10" s="63">
        <f t="shared" si="7"/>
        <v>-0.176593521421108</v>
      </c>
      <c r="N10" s="24" t="s">
        <v>30</v>
      </c>
      <c r="O10" s="65">
        <v>46178</v>
      </c>
      <c r="P10" s="61">
        <v>20350</v>
      </c>
      <c r="Q10" s="90">
        <v>25126</v>
      </c>
      <c r="R10" s="28">
        <f t="shared" si="10"/>
        <v>0.544111914764607</v>
      </c>
      <c r="S10" s="86">
        <f t="shared" si="11"/>
        <v>4776</v>
      </c>
      <c r="T10" s="87">
        <f t="shared" si="8"/>
        <v>0.234692874692875</v>
      </c>
      <c r="U10" s="88"/>
      <c r="V10" s="88"/>
      <c r="W10" s="88"/>
      <c r="Z10"/>
    </row>
    <row r="11" ht="22" customHeight="1" spans="1:26">
      <c r="A11" s="24" t="s">
        <v>31</v>
      </c>
      <c r="B11" s="25">
        <v>7231</v>
      </c>
      <c r="C11" s="25">
        <v>3615.5</v>
      </c>
      <c r="D11" s="26">
        <v>2716</v>
      </c>
      <c r="E11" s="26">
        <f>D11*0.5</f>
        <v>1358</v>
      </c>
      <c r="F11" s="27">
        <f>H11+1755</f>
        <v>3570</v>
      </c>
      <c r="G11" s="28">
        <f t="shared" si="2"/>
        <v>0.493707647628267</v>
      </c>
      <c r="H11" s="26">
        <v>1815</v>
      </c>
      <c r="I11" s="28">
        <f t="shared" si="3"/>
        <v>0.502005255151431</v>
      </c>
      <c r="J11" s="62">
        <f t="shared" si="4"/>
        <v>854</v>
      </c>
      <c r="K11" s="63">
        <f t="shared" si="5"/>
        <v>0.314432989690722</v>
      </c>
      <c r="L11" s="64">
        <f t="shared" si="6"/>
        <v>457</v>
      </c>
      <c r="M11" s="63">
        <f t="shared" si="7"/>
        <v>0.336524300441826</v>
      </c>
      <c r="N11" s="24" t="s">
        <v>32</v>
      </c>
      <c r="O11" s="65">
        <v>138407</v>
      </c>
      <c r="P11" s="61">
        <v>89340</v>
      </c>
      <c r="Q11" s="89">
        <v>105766</v>
      </c>
      <c r="R11" s="28">
        <f t="shared" si="10"/>
        <v>0.764166552269755</v>
      </c>
      <c r="S11" s="86">
        <f t="shared" si="11"/>
        <v>16426</v>
      </c>
      <c r="T11" s="87">
        <f t="shared" si="8"/>
        <v>0.183859413476606</v>
      </c>
      <c r="U11" s="88"/>
      <c r="V11" s="88"/>
      <c r="W11" s="88"/>
      <c r="Z11"/>
    </row>
    <row r="12" ht="22" customHeight="1" spans="1:26">
      <c r="A12" s="24" t="s">
        <v>33</v>
      </c>
      <c r="B12" s="25">
        <v>1871</v>
      </c>
      <c r="C12" s="25">
        <v>1632</v>
      </c>
      <c r="D12" s="26">
        <v>619</v>
      </c>
      <c r="E12" s="26">
        <f>D12</f>
        <v>619</v>
      </c>
      <c r="F12" s="31">
        <f>H12</f>
        <v>476</v>
      </c>
      <c r="G12" s="28">
        <f t="shared" si="2"/>
        <v>0.254409406734367</v>
      </c>
      <c r="H12" s="25">
        <v>476</v>
      </c>
      <c r="I12" s="28">
        <f t="shared" si="3"/>
        <v>0.291666666666667</v>
      </c>
      <c r="J12" s="62">
        <f t="shared" si="4"/>
        <v>-143</v>
      </c>
      <c r="K12" s="63">
        <f t="shared" si="5"/>
        <v>-0.231017770597738</v>
      </c>
      <c r="L12" s="64">
        <f t="shared" si="6"/>
        <v>-143</v>
      </c>
      <c r="M12" s="63">
        <f t="shared" si="7"/>
        <v>-0.231017770597738</v>
      </c>
      <c r="N12" s="24" t="s">
        <v>34</v>
      </c>
      <c r="O12" s="65">
        <v>167</v>
      </c>
      <c r="P12" s="61">
        <v>106</v>
      </c>
      <c r="Q12" s="89">
        <v>150</v>
      </c>
      <c r="R12" s="28">
        <f t="shared" si="10"/>
        <v>0.898203592814371</v>
      </c>
      <c r="S12" s="86">
        <f t="shared" si="11"/>
        <v>44</v>
      </c>
      <c r="T12" s="87">
        <f t="shared" si="8"/>
        <v>0.415094339622642</v>
      </c>
      <c r="U12" s="88"/>
      <c r="V12" s="88"/>
      <c r="W12" s="88"/>
      <c r="X12" s="88"/>
      <c r="Y12" s="88"/>
      <c r="Z12" s="88"/>
    </row>
    <row r="13" ht="22" customHeight="1" spans="1:23">
      <c r="A13" s="24" t="s">
        <v>35</v>
      </c>
      <c r="B13" s="25">
        <v>775</v>
      </c>
      <c r="C13" s="25">
        <v>694</v>
      </c>
      <c r="D13" s="26">
        <v>273</v>
      </c>
      <c r="E13" s="26">
        <f t="shared" ref="E13:E19" si="12">D13</f>
        <v>273</v>
      </c>
      <c r="F13" s="31">
        <f t="shared" ref="F13:F19" si="13">H13</f>
        <v>1274</v>
      </c>
      <c r="G13" s="28">
        <f t="shared" si="2"/>
        <v>1.64387096774194</v>
      </c>
      <c r="H13" s="26">
        <v>1274</v>
      </c>
      <c r="I13" s="28">
        <f t="shared" si="3"/>
        <v>1.835734870317</v>
      </c>
      <c r="J13" s="62">
        <f t="shared" si="4"/>
        <v>1001</v>
      </c>
      <c r="K13" s="63">
        <f t="shared" si="5"/>
        <v>3.66666666666667</v>
      </c>
      <c r="L13" s="64">
        <f t="shared" si="6"/>
        <v>1001</v>
      </c>
      <c r="M13" s="63">
        <f t="shared" si="7"/>
        <v>3.66666666666667</v>
      </c>
      <c r="N13" s="24" t="s">
        <v>36</v>
      </c>
      <c r="O13" s="65">
        <v>3101</v>
      </c>
      <c r="P13" s="61">
        <v>2045</v>
      </c>
      <c r="Q13" s="89">
        <v>2110</v>
      </c>
      <c r="R13" s="28">
        <f t="shared" si="10"/>
        <v>0.680425669138987</v>
      </c>
      <c r="S13" s="86">
        <f t="shared" si="11"/>
        <v>65</v>
      </c>
      <c r="T13" s="87">
        <f t="shared" si="8"/>
        <v>0.0317848410757946</v>
      </c>
      <c r="U13" s="88"/>
      <c r="V13" s="88"/>
      <c r="W13" s="88"/>
    </row>
    <row r="14" ht="22" customHeight="1" spans="1:23">
      <c r="A14" s="24" t="s">
        <v>37</v>
      </c>
      <c r="B14" s="25">
        <v>814</v>
      </c>
      <c r="C14" s="25">
        <v>770</v>
      </c>
      <c r="D14" s="26">
        <v>577</v>
      </c>
      <c r="E14" s="26">
        <f t="shared" si="12"/>
        <v>577</v>
      </c>
      <c r="F14" s="31">
        <f t="shared" si="13"/>
        <v>514</v>
      </c>
      <c r="G14" s="28">
        <f t="shared" si="2"/>
        <v>0.631449631449631</v>
      </c>
      <c r="H14" s="26">
        <v>514</v>
      </c>
      <c r="I14" s="28">
        <f t="shared" si="3"/>
        <v>0.667532467532468</v>
      </c>
      <c r="J14" s="62">
        <f t="shared" si="4"/>
        <v>-63</v>
      </c>
      <c r="K14" s="63">
        <f t="shared" si="5"/>
        <v>-0.109185441941075</v>
      </c>
      <c r="L14" s="64">
        <f t="shared" si="6"/>
        <v>-63</v>
      </c>
      <c r="M14" s="63">
        <f t="shared" si="7"/>
        <v>-0.109185441941075</v>
      </c>
      <c r="N14" s="24" t="s">
        <v>38</v>
      </c>
      <c r="O14" s="65">
        <v>60721</v>
      </c>
      <c r="P14" s="61">
        <v>35524</v>
      </c>
      <c r="Q14" s="89">
        <v>35549</v>
      </c>
      <c r="R14" s="28">
        <f t="shared" si="10"/>
        <v>0.585448197493454</v>
      </c>
      <c r="S14" s="92">
        <f t="shared" si="11"/>
        <v>25</v>
      </c>
      <c r="T14" s="87">
        <f t="shared" si="8"/>
        <v>0.000703749577750253</v>
      </c>
      <c r="U14" s="88"/>
      <c r="V14" s="88"/>
      <c r="W14" s="88"/>
    </row>
    <row r="15" ht="22" customHeight="1" spans="1:23">
      <c r="A15" s="24" t="s">
        <v>39</v>
      </c>
      <c r="B15" s="25">
        <v>449</v>
      </c>
      <c r="C15" s="25">
        <v>490</v>
      </c>
      <c r="D15" s="25">
        <v>199</v>
      </c>
      <c r="E15" s="26">
        <f t="shared" si="12"/>
        <v>199</v>
      </c>
      <c r="F15" s="31">
        <f t="shared" si="13"/>
        <v>402</v>
      </c>
      <c r="G15" s="28">
        <f t="shared" si="2"/>
        <v>0.89532293986637</v>
      </c>
      <c r="H15" s="26">
        <v>402</v>
      </c>
      <c r="I15" s="28">
        <f t="shared" si="3"/>
        <v>0.820408163265306</v>
      </c>
      <c r="J15" s="62">
        <f t="shared" si="4"/>
        <v>203</v>
      </c>
      <c r="K15" s="63">
        <f t="shared" si="5"/>
        <v>1.02010050251256</v>
      </c>
      <c r="L15" s="64">
        <f t="shared" si="6"/>
        <v>203</v>
      </c>
      <c r="M15" s="63">
        <f t="shared" si="7"/>
        <v>1.02010050251256</v>
      </c>
      <c r="N15" s="24" t="s">
        <v>40</v>
      </c>
      <c r="O15" s="66">
        <v>32354</v>
      </c>
      <c r="P15" s="61">
        <v>19438</v>
      </c>
      <c r="Q15" s="89">
        <v>19734</v>
      </c>
      <c r="R15" s="28">
        <f t="shared" si="10"/>
        <v>0.609940038326018</v>
      </c>
      <c r="S15" s="86">
        <f t="shared" si="11"/>
        <v>296</v>
      </c>
      <c r="T15" s="93">
        <f t="shared" si="8"/>
        <v>0.0152279041053606</v>
      </c>
      <c r="U15" s="88"/>
      <c r="V15" s="88"/>
      <c r="W15" s="88"/>
    </row>
    <row r="16" ht="22" customHeight="1" spans="1:23">
      <c r="A16" s="24" t="s">
        <v>41</v>
      </c>
      <c r="B16" s="25">
        <v>2784</v>
      </c>
      <c r="C16" s="25">
        <v>2795</v>
      </c>
      <c r="D16" s="26">
        <v>2256</v>
      </c>
      <c r="E16" s="26">
        <f t="shared" si="12"/>
        <v>2256</v>
      </c>
      <c r="F16" s="31">
        <f t="shared" si="13"/>
        <v>508</v>
      </c>
      <c r="G16" s="28">
        <f t="shared" si="2"/>
        <v>0.182471264367816</v>
      </c>
      <c r="H16" s="25">
        <v>508</v>
      </c>
      <c r="I16" s="28">
        <f t="shared" si="3"/>
        <v>0.18175313059034</v>
      </c>
      <c r="J16" s="62">
        <f t="shared" si="4"/>
        <v>-1748</v>
      </c>
      <c r="K16" s="63">
        <f t="shared" si="5"/>
        <v>-0.774822695035461</v>
      </c>
      <c r="L16" s="64">
        <f t="shared" si="6"/>
        <v>-1748</v>
      </c>
      <c r="M16" s="63">
        <f t="shared" si="7"/>
        <v>-0.774822695035461</v>
      </c>
      <c r="N16" s="24" t="s">
        <v>42</v>
      </c>
      <c r="O16" s="65">
        <v>2175</v>
      </c>
      <c r="P16" s="61">
        <v>1203</v>
      </c>
      <c r="Q16" s="89">
        <v>2270</v>
      </c>
      <c r="R16" s="28">
        <f t="shared" si="10"/>
        <v>1.04367816091954</v>
      </c>
      <c r="S16" s="92">
        <f t="shared" si="11"/>
        <v>1067</v>
      </c>
      <c r="T16" s="87">
        <f t="shared" si="8"/>
        <v>0.886949293433084</v>
      </c>
      <c r="U16" s="88"/>
      <c r="V16" s="88"/>
      <c r="W16" s="88"/>
    </row>
    <row r="17" ht="22" customHeight="1" spans="1:23">
      <c r="A17" s="24" t="s">
        <v>43</v>
      </c>
      <c r="B17" s="25">
        <v>1155</v>
      </c>
      <c r="C17" s="25">
        <v>896</v>
      </c>
      <c r="D17" s="26">
        <v>577</v>
      </c>
      <c r="E17" s="26">
        <f t="shared" si="12"/>
        <v>577</v>
      </c>
      <c r="F17" s="31">
        <f t="shared" si="13"/>
        <v>701</v>
      </c>
      <c r="G17" s="28">
        <f t="shared" si="2"/>
        <v>0.606926406926407</v>
      </c>
      <c r="H17" s="26">
        <v>701</v>
      </c>
      <c r="I17" s="28">
        <f t="shared" si="3"/>
        <v>0.782366071428571</v>
      </c>
      <c r="J17" s="62">
        <f t="shared" si="4"/>
        <v>124</v>
      </c>
      <c r="K17" s="63">
        <f t="shared" si="5"/>
        <v>0.214904679376083</v>
      </c>
      <c r="L17" s="64">
        <f t="shared" si="6"/>
        <v>124</v>
      </c>
      <c r="M17" s="63">
        <f t="shared" si="7"/>
        <v>0.214904679376083</v>
      </c>
      <c r="N17" s="24" t="s">
        <v>44</v>
      </c>
      <c r="O17" s="65">
        <v>8857</v>
      </c>
      <c r="P17" s="61">
        <v>6231</v>
      </c>
      <c r="Q17" s="89">
        <v>6447</v>
      </c>
      <c r="R17" s="28">
        <f t="shared" si="10"/>
        <v>0.727898837078017</v>
      </c>
      <c r="S17" s="86">
        <f t="shared" si="11"/>
        <v>216</v>
      </c>
      <c r="T17" s="87">
        <f t="shared" si="8"/>
        <v>0.0346653827636014</v>
      </c>
      <c r="U17" s="88"/>
      <c r="V17" s="88"/>
      <c r="W17" s="88"/>
    </row>
    <row r="18" ht="22" customHeight="1" spans="1:23">
      <c r="A18" s="24" t="s">
        <v>45</v>
      </c>
      <c r="B18" s="25">
        <v>58</v>
      </c>
      <c r="C18" s="25">
        <v>48</v>
      </c>
      <c r="D18" s="25">
        <v>35</v>
      </c>
      <c r="E18" s="26">
        <f t="shared" si="12"/>
        <v>35</v>
      </c>
      <c r="F18" s="31">
        <f t="shared" si="13"/>
        <v>6</v>
      </c>
      <c r="G18" s="28">
        <f t="shared" si="2"/>
        <v>0.103448275862069</v>
      </c>
      <c r="H18" s="26">
        <v>6</v>
      </c>
      <c r="I18" s="28">
        <f t="shared" si="3"/>
        <v>0.125</v>
      </c>
      <c r="J18" s="62">
        <f t="shared" si="4"/>
        <v>-29</v>
      </c>
      <c r="K18" s="63">
        <f t="shared" si="5"/>
        <v>-0.828571428571429</v>
      </c>
      <c r="L18" s="64">
        <f t="shared" si="6"/>
        <v>-29</v>
      </c>
      <c r="M18" s="63">
        <f t="shared" si="7"/>
        <v>-0.828571428571429</v>
      </c>
      <c r="N18" s="24" t="s">
        <v>46</v>
      </c>
      <c r="O18" s="65">
        <v>72044</v>
      </c>
      <c r="P18" s="61">
        <v>59477</v>
      </c>
      <c r="Q18" s="89">
        <v>59452</v>
      </c>
      <c r="R18" s="28">
        <f t="shared" si="10"/>
        <v>0.825217922380767</v>
      </c>
      <c r="S18" s="92">
        <f t="shared" si="11"/>
        <v>-25</v>
      </c>
      <c r="T18" s="93">
        <f t="shared" si="8"/>
        <v>-0.000420330547942902</v>
      </c>
      <c r="U18" s="88"/>
      <c r="V18" s="88"/>
      <c r="W18" s="88"/>
    </row>
    <row r="19" ht="22" customHeight="1" spans="1:23">
      <c r="A19" s="24" t="s">
        <v>47</v>
      </c>
      <c r="B19" s="25">
        <v>1479</v>
      </c>
      <c r="C19" s="25">
        <v>1101</v>
      </c>
      <c r="D19" s="26">
        <v>513</v>
      </c>
      <c r="E19" s="26">
        <f t="shared" si="12"/>
        <v>513</v>
      </c>
      <c r="F19" s="31">
        <f t="shared" si="13"/>
        <v>494</v>
      </c>
      <c r="G19" s="28">
        <f t="shared" si="2"/>
        <v>0.334009465855308</v>
      </c>
      <c r="H19" s="25">
        <v>494</v>
      </c>
      <c r="I19" s="28">
        <f t="shared" si="3"/>
        <v>0.448683015440509</v>
      </c>
      <c r="J19" s="62">
        <f t="shared" si="4"/>
        <v>-19</v>
      </c>
      <c r="K19" s="63">
        <f t="shared" si="5"/>
        <v>-0.037037037037037</v>
      </c>
      <c r="L19" s="64">
        <f t="shared" si="6"/>
        <v>-19</v>
      </c>
      <c r="M19" s="63">
        <f t="shared" si="7"/>
        <v>-0.037037037037037</v>
      </c>
      <c r="N19" s="24" t="s">
        <v>48</v>
      </c>
      <c r="O19" s="65">
        <v>9377</v>
      </c>
      <c r="P19" s="61">
        <v>3222</v>
      </c>
      <c r="Q19" s="89">
        <v>4589</v>
      </c>
      <c r="R19" s="28">
        <f t="shared" si="10"/>
        <v>0.489388930361523</v>
      </c>
      <c r="S19" s="92">
        <f t="shared" si="11"/>
        <v>1367</v>
      </c>
      <c r="T19" s="87">
        <f t="shared" si="8"/>
        <v>0.424270639354438</v>
      </c>
      <c r="U19" s="88"/>
      <c r="V19" s="88"/>
      <c r="W19" s="88"/>
    </row>
    <row r="20" ht="22" customHeight="1" spans="1:23">
      <c r="A20" s="24" t="s">
        <v>49</v>
      </c>
      <c r="B20" s="32"/>
      <c r="C20" s="32"/>
      <c r="D20" s="25"/>
      <c r="E20" s="25">
        <v>0</v>
      </c>
      <c r="F20" s="31"/>
      <c r="G20" s="28"/>
      <c r="H20" s="25"/>
      <c r="I20" s="28"/>
      <c r="J20" s="62"/>
      <c r="K20" s="63"/>
      <c r="L20" s="64"/>
      <c r="M20" s="63"/>
      <c r="N20" s="24" t="s">
        <v>50</v>
      </c>
      <c r="O20" s="65">
        <v>153</v>
      </c>
      <c r="P20" s="61">
        <v>237</v>
      </c>
      <c r="Q20" s="89">
        <v>406</v>
      </c>
      <c r="R20" s="28">
        <f t="shared" si="10"/>
        <v>2.65359477124183</v>
      </c>
      <c r="S20" s="92">
        <f t="shared" si="11"/>
        <v>169</v>
      </c>
      <c r="T20" s="87">
        <f t="shared" si="8"/>
        <v>0.713080168776371</v>
      </c>
      <c r="U20" s="88"/>
      <c r="V20" s="88"/>
      <c r="W20" s="88"/>
    </row>
    <row r="21" ht="22" customHeight="1" spans="1:23">
      <c r="A21" s="33" t="s">
        <v>51</v>
      </c>
      <c r="B21" s="34"/>
      <c r="C21" s="34"/>
      <c r="D21" s="29"/>
      <c r="E21" s="29"/>
      <c r="F21" s="35"/>
      <c r="G21" s="28"/>
      <c r="H21" s="36"/>
      <c r="I21" s="28"/>
      <c r="J21" s="62"/>
      <c r="K21" s="63"/>
      <c r="L21" s="64"/>
      <c r="M21" s="63"/>
      <c r="N21" s="24" t="s">
        <v>52</v>
      </c>
      <c r="O21" s="65">
        <v>203</v>
      </c>
      <c r="P21" s="61">
        <v>111</v>
      </c>
      <c r="Q21" s="89">
        <v>604</v>
      </c>
      <c r="R21" s="28">
        <f t="shared" si="10"/>
        <v>2.97536945812808</v>
      </c>
      <c r="S21" s="86">
        <f t="shared" si="11"/>
        <v>493</v>
      </c>
      <c r="T21" s="87">
        <f t="shared" si="8"/>
        <v>4.44144144144144</v>
      </c>
      <c r="U21" s="88"/>
      <c r="V21" s="88"/>
      <c r="W21" s="88"/>
    </row>
    <row r="22" ht="22" customHeight="1" spans="1:23">
      <c r="A22" s="24" t="s">
        <v>53</v>
      </c>
      <c r="B22" s="29"/>
      <c r="C22" s="29"/>
      <c r="D22" s="29"/>
      <c r="E22" s="29"/>
      <c r="F22" s="30"/>
      <c r="G22" s="28"/>
      <c r="H22" s="29"/>
      <c r="I22" s="28"/>
      <c r="J22" s="62"/>
      <c r="K22" s="63"/>
      <c r="L22" s="64"/>
      <c r="M22" s="63"/>
      <c r="N22" s="24" t="s">
        <v>54</v>
      </c>
      <c r="O22" s="65">
        <v>0</v>
      </c>
      <c r="P22" s="67">
        <v>1</v>
      </c>
      <c r="Q22" s="94">
        <v>0</v>
      </c>
      <c r="R22" s="28" t="str">
        <f t="shared" si="10"/>
        <v/>
      </c>
      <c r="S22" s="86">
        <f t="shared" si="11"/>
        <v>-1</v>
      </c>
      <c r="T22" s="87">
        <f t="shared" si="8"/>
        <v>-1</v>
      </c>
      <c r="U22" s="95"/>
      <c r="V22" s="88"/>
      <c r="W22" s="88"/>
    </row>
    <row r="23" ht="22" customHeight="1" spans="1:23">
      <c r="A23" s="24"/>
      <c r="B23" s="25"/>
      <c r="C23" s="25"/>
      <c r="D23" s="26">
        <v>0</v>
      </c>
      <c r="E23" s="26">
        <v>0</v>
      </c>
      <c r="F23" s="31"/>
      <c r="G23" s="28"/>
      <c r="H23" s="25"/>
      <c r="I23" s="28"/>
      <c r="J23" s="62"/>
      <c r="K23" s="63"/>
      <c r="L23" s="64"/>
      <c r="M23" s="63"/>
      <c r="N23" s="24" t="s">
        <v>55</v>
      </c>
      <c r="O23" s="65">
        <v>0</v>
      </c>
      <c r="P23" s="67">
        <v>0</v>
      </c>
      <c r="Q23" s="94">
        <v>0</v>
      </c>
      <c r="R23" s="28" t="str">
        <f t="shared" si="10"/>
        <v/>
      </c>
      <c r="S23" s="92">
        <f t="shared" si="11"/>
        <v>0</v>
      </c>
      <c r="T23" s="87" t="str">
        <f t="shared" si="8"/>
        <v/>
      </c>
      <c r="U23" s="88"/>
      <c r="V23" s="88"/>
      <c r="W23" s="88"/>
    </row>
    <row r="24" ht="22" customHeight="1" spans="1:23">
      <c r="A24" s="23" t="s">
        <v>56</v>
      </c>
      <c r="B24" s="20">
        <f t="shared" ref="B24:I24" si="14">SUM(B25:B31)</f>
        <v>29522</v>
      </c>
      <c r="C24" s="20">
        <f t="shared" si="14"/>
        <v>27768.75</v>
      </c>
      <c r="D24" s="20">
        <f t="shared" si="14"/>
        <v>17339</v>
      </c>
      <c r="E24" s="20">
        <f t="shared" si="14"/>
        <v>13783.5</v>
      </c>
      <c r="F24" s="21">
        <f t="shared" si="14"/>
        <v>24049</v>
      </c>
      <c r="G24" s="22">
        <f t="shared" si="2"/>
        <v>0.814612831109004</v>
      </c>
      <c r="H24" s="20">
        <f t="shared" si="14"/>
        <v>18328</v>
      </c>
      <c r="I24" s="22">
        <f t="shared" si="3"/>
        <v>0.660022507314877</v>
      </c>
      <c r="J24" s="57">
        <f t="shared" si="4"/>
        <v>6710</v>
      </c>
      <c r="K24" s="58">
        <f t="shared" si="5"/>
        <v>0.386988869023588</v>
      </c>
      <c r="L24" s="59">
        <f t="shared" si="6"/>
        <v>4544.5</v>
      </c>
      <c r="M24" s="58">
        <f t="shared" si="7"/>
        <v>0.329705807668589</v>
      </c>
      <c r="N24" s="24" t="s">
        <v>57</v>
      </c>
      <c r="O24" s="65">
        <v>1785</v>
      </c>
      <c r="P24" s="61">
        <v>447</v>
      </c>
      <c r="Q24" s="89">
        <v>614</v>
      </c>
      <c r="R24" s="28">
        <f t="shared" si="10"/>
        <v>0.343977591036415</v>
      </c>
      <c r="S24" s="86">
        <f t="shared" si="11"/>
        <v>167</v>
      </c>
      <c r="T24" s="87">
        <f t="shared" si="8"/>
        <v>0.373601789709172</v>
      </c>
      <c r="U24" s="88"/>
      <c r="V24" s="88"/>
      <c r="W24" s="88"/>
    </row>
    <row r="25" ht="22" customHeight="1" spans="1:23">
      <c r="A25" s="37" t="s">
        <v>58</v>
      </c>
      <c r="B25" s="32">
        <v>4100</v>
      </c>
      <c r="C25" s="32">
        <v>8400</v>
      </c>
      <c r="D25" s="26">
        <v>2801</v>
      </c>
      <c r="E25" s="26">
        <f>D25</f>
        <v>2801</v>
      </c>
      <c r="F25" s="27">
        <f>H25</f>
        <v>1706</v>
      </c>
      <c r="G25" s="28">
        <f t="shared" si="2"/>
        <v>0.41609756097561</v>
      </c>
      <c r="H25" s="26">
        <v>1706</v>
      </c>
      <c r="I25" s="28">
        <f t="shared" si="3"/>
        <v>0.203095238095238</v>
      </c>
      <c r="J25" s="62">
        <f t="shared" si="4"/>
        <v>-1095</v>
      </c>
      <c r="K25" s="63">
        <f t="shared" si="5"/>
        <v>-0.390931810067833</v>
      </c>
      <c r="L25" s="64">
        <f t="shared" si="6"/>
        <v>-1095</v>
      </c>
      <c r="M25" s="63">
        <f t="shared" si="7"/>
        <v>-0.390931810067833</v>
      </c>
      <c r="N25" s="24" t="s">
        <v>59</v>
      </c>
      <c r="O25" s="66">
        <v>10759</v>
      </c>
      <c r="P25" s="61">
        <v>11086</v>
      </c>
      <c r="Q25" s="89">
        <v>6186</v>
      </c>
      <c r="R25" s="28">
        <f t="shared" si="10"/>
        <v>0.574960498187564</v>
      </c>
      <c r="S25" s="86">
        <f t="shared" si="11"/>
        <v>-4900</v>
      </c>
      <c r="T25" s="87">
        <f t="shared" si="8"/>
        <v>-0.441998917553671</v>
      </c>
      <c r="U25" s="88"/>
      <c r="V25" s="88"/>
      <c r="W25" s="88"/>
    </row>
    <row r="26" ht="22" customHeight="1" spans="1:23">
      <c r="A26" s="37" t="s">
        <v>60</v>
      </c>
      <c r="B26" s="32">
        <v>1597</v>
      </c>
      <c r="C26" s="32">
        <v>1500</v>
      </c>
      <c r="D26" s="38">
        <v>316</v>
      </c>
      <c r="E26" s="26">
        <f>D26</f>
        <v>316</v>
      </c>
      <c r="F26" s="39">
        <f>H26</f>
        <v>226</v>
      </c>
      <c r="G26" s="28">
        <f t="shared" si="2"/>
        <v>0.141515341264872</v>
      </c>
      <c r="H26" s="38">
        <v>226</v>
      </c>
      <c r="I26" s="28">
        <f t="shared" si="3"/>
        <v>0.150666666666667</v>
      </c>
      <c r="J26" s="62">
        <f t="shared" si="4"/>
        <v>-90</v>
      </c>
      <c r="K26" s="63">
        <f t="shared" si="5"/>
        <v>-0.284810126582278</v>
      </c>
      <c r="L26" s="64">
        <f t="shared" si="6"/>
        <v>-90</v>
      </c>
      <c r="M26" s="63">
        <f t="shared" si="7"/>
        <v>-0.284810126582278</v>
      </c>
      <c r="N26" s="24" t="s">
        <v>61</v>
      </c>
      <c r="O26" s="65">
        <v>44</v>
      </c>
      <c r="P26" s="61">
        <v>125</v>
      </c>
      <c r="Q26" s="89">
        <v>10</v>
      </c>
      <c r="R26" s="28">
        <f t="shared" si="10"/>
        <v>0.227272727272727</v>
      </c>
      <c r="S26" s="86">
        <f t="shared" si="11"/>
        <v>-115</v>
      </c>
      <c r="T26" s="87">
        <f t="shared" si="8"/>
        <v>-0.92</v>
      </c>
      <c r="U26" s="88"/>
      <c r="V26" s="88"/>
      <c r="W26" s="88"/>
    </row>
    <row r="27" ht="22" customHeight="1" spans="1:23">
      <c r="A27" s="37" t="s">
        <v>62</v>
      </c>
      <c r="B27" s="32">
        <v>1505</v>
      </c>
      <c r="C27" s="32">
        <v>1128.75</v>
      </c>
      <c r="D27" s="38">
        <v>977</v>
      </c>
      <c r="E27" s="38">
        <f>D27*0.75</f>
        <v>732.75</v>
      </c>
      <c r="F27" s="39">
        <f>H27+176+95-231</f>
        <v>839</v>
      </c>
      <c r="G27" s="28">
        <f t="shared" si="2"/>
        <v>0.557475083056478</v>
      </c>
      <c r="H27" s="38">
        <v>799</v>
      </c>
      <c r="I27" s="28">
        <f t="shared" si="3"/>
        <v>0.707862679955703</v>
      </c>
      <c r="J27" s="62">
        <f t="shared" si="4"/>
        <v>-138</v>
      </c>
      <c r="K27" s="63">
        <f t="shared" si="5"/>
        <v>-0.141248720573183</v>
      </c>
      <c r="L27" s="64">
        <f t="shared" si="6"/>
        <v>66.25</v>
      </c>
      <c r="M27" s="63">
        <f t="shared" si="7"/>
        <v>0.0904128283862163</v>
      </c>
      <c r="N27" s="24" t="s">
        <v>63</v>
      </c>
      <c r="O27" s="65">
        <v>1185</v>
      </c>
      <c r="P27" s="67">
        <v>1084</v>
      </c>
      <c r="Q27" s="94">
        <v>616</v>
      </c>
      <c r="R27" s="28">
        <f t="shared" si="10"/>
        <v>0.519831223628692</v>
      </c>
      <c r="S27" s="92">
        <f t="shared" si="11"/>
        <v>-468</v>
      </c>
      <c r="T27" s="87">
        <f t="shared" si="8"/>
        <v>-0.431734317343173</v>
      </c>
      <c r="U27" s="88"/>
      <c r="V27" s="88"/>
      <c r="W27" s="88"/>
    </row>
    <row r="28" ht="22" customHeight="1" spans="1:23">
      <c r="A28" s="24" t="s">
        <v>64</v>
      </c>
      <c r="B28" s="32"/>
      <c r="C28" s="32"/>
      <c r="D28" s="26"/>
      <c r="E28" s="26">
        <v>0</v>
      </c>
      <c r="F28" s="27"/>
      <c r="G28" s="28"/>
      <c r="H28" s="26"/>
      <c r="I28" s="28"/>
      <c r="J28" s="62">
        <f t="shared" si="4"/>
        <v>0</v>
      </c>
      <c r="K28" s="63"/>
      <c r="L28" s="64">
        <f t="shared" si="6"/>
        <v>0</v>
      </c>
      <c r="M28" s="63"/>
      <c r="N28" s="24" t="s">
        <v>65</v>
      </c>
      <c r="O28" s="29">
        <v>25000</v>
      </c>
      <c r="P28" s="61">
        <v>2256</v>
      </c>
      <c r="Q28" s="68">
        <v>0</v>
      </c>
      <c r="R28" s="28">
        <f t="shared" si="10"/>
        <v>0</v>
      </c>
      <c r="S28" s="92">
        <f t="shared" si="11"/>
        <v>-2256</v>
      </c>
      <c r="T28" s="87">
        <f t="shared" si="8"/>
        <v>-1</v>
      </c>
      <c r="U28" s="88"/>
      <c r="V28" s="88"/>
      <c r="W28" s="88"/>
    </row>
    <row r="29" ht="22" customHeight="1" spans="1:26">
      <c r="A29" s="24" t="s">
        <v>66</v>
      </c>
      <c r="B29" s="32">
        <v>22318</v>
      </c>
      <c r="C29" s="32">
        <v>16738.5</v>
      </c>
      <c r="D29" s="38">
        <v>13209</v>
      </c>
      <c r="E29" s="38">
        <f>D29*0.75</f>
        <v>9906.75</v>
      </c>
      <c r="F29" s="39">
        <f>H29+3741+2890-887-70</f>
        <v>21247</v>
      </c>
      <c r="G29" s="28">
        <f t="shared" si="2"/>
        <v>0.952011829016937</v>
      </c>
      <c r="H29" s="38">
        <v>15573</v>
      </c>
      <c r="I29" s="28">
        <f t="shared" si="3"/>
        <v>0.930370104848105</v>
      </c>
      <c r="J29" s="62">
        <f t="shared" si="4"/>
        <v>8038</v>
      </c>
      <c r="K29" s="63">
        <f t="shared" si="5"/>
        <v>0.608524490877432</v>
      </c>
      <c r="L29" s="64">
        <f t="shared" si="6"/>
        <v>5666.25</v>
      </c>
      <c r="M29" s="63">
        <f t="shared" si="7"/>
        <v>0.571958513134984</v>
      </c>
      <c r="N29" s="24" t="s">
        <v>67</v>
      </c>
      <c r="O29" s="65">
        <v>16466</v>
      </c>
      <c r="P29" s="67">
        <v>12107</v>
      </c>
      <c r="Q29" s="89">
        <v>8214</v>
      </c>
      <c r="R29" s="28">
        <f t="shared" si="10"/>
        <v>0.498846107129843</v>
      </c>
      <c r="S29" s="86">
        <f t="shared" si="11"/>
        <v>-3893</v>
      </c>
      <c r="T29" s="87">
        <f t="shared" si="8"/>
        <v>-0.321549516808458</v>
      </c>
      <c r="U29" s="88"/>
      <c r="V29" s="88"/>
      <c r="W29" s="88"/>
      <c r="Z29" s="47"/>
    </row>
    <row r="30" ht="22" customHeight="1" spans="1:26">
      <c r="A30" s="24" t="s">
        <v>68</v>
      </c>
      <c r="B30" s="29">
        <v>0</v>
      </c>
      <c r="C30" s="29">
        <v>0</v>
      </c>
      <c r="D30" s="25"/>
      <c r="E30" s="25">
        <v>0</v>
      </c>
      <c r="F30" s="40"/>
      <c r="G30" s="28"/>
      <c r="H30" s="41"/>
      <c r="I30" s="28"/>
      <c r="J30" s="62">
        <f t="shared" si="4"/>
        <v>0</v>
      </c>
      <c r="K30" s="63"/>
      <c r="L30" s="64">
        <f t="shared" si="6"/>
        <v>0</v>
      </c>
      <c r="M30" s="63"/>
      <c r="N30" s="24" t="s">
        <v>69</v>
      </c>
      <c r="O30" s="29">
        <v>70</v>
      </c>
      <c r="P30" s="61">
        <v>37</v>
      </c>
      <c r="Q30" s="68">
        <v>17</v>
      </c>
      <c r="R30" s="28">
        <f t="shared" si="10"/>
        <v>0.242857142857143</v>
      </c>
      <c r="S30" s="92">
        <f t="shared" si="11"/>
        <v>-20</v>
      </c>
      <c r="T30" s="87">
        <f t="shared" si="8"/>
        <v>-0.540540540540541</v>
      </c>
      <c r="U30" s="88"/>
      <c r="V30" s="88"/>
      <c r="W30" s="88"/>
      <c r="Z30" s="47"/>
    </row>
    <row r="31" ht="22" customHeight="1" spans="1:23">
      <c r="A31" s="24" t="s">
        <v>70</v>
      </c>
      <c r="B31" s="29">
        <v>2</v>
      </c>
      <c r="C31" s="29">
        <v>1.5</v>
      </c>
      <c r="D31" s="25">
        <v>36</v>
      </c>
      <c r="E31" s="25">
        <f>D31*0.75</f>
        <v>27</v>
      </c>
      <c r="F31" s="40">
        <f>H31+5+3-1</f>
        <v>31</v>
      </c>
      <c r="G31" s="28">
        <f t="shared" si="2"/>
        <v>15.5</v>
      </c>
      <c r="H31" s="41">
        <v>24</v>
      </c>
      <c r="I31" s="28">
        <f t="shared" si="3"/>
        <v>16</v>
      </c>
      <c r="J31" s="62">
        <f t="shared" si="4"/>
        <v>-5</v>
      </c>
      <c r="K31" s="63">
        <f t="shared" si="5"/>
        <v>-0.138888888888889</v>
      </c>
      <c r="L31" s="64">
        <f t="shared" si="6"/>
        <v>-3</v>
      </c>
      <c r="M31" s="63">
        <f t="shared" si="7"/>
        <v>-0.111111111111111</v>
      </c>
      <c r="N31" s="24" t="s">
        <v>71</v>
      </c>
      <c r="O31" s="29">
        <v>5200</v>
      </c>
      <c r="P31" s="68"/>
      <c r="Q31" s="68"/>
      <c r="R31" s="28">
        <f t="shared" si="10"/>
        <v>0</v>
      </c>
      <c r="S31" s="92">
        <f t="shared" si="11"/>
        <v>0</v>
      </c>
      <c r="T31" s="87" t="str">
        <f t="shared" si="8"/>
        <v/>
      </c>
      <c r="U31" s="88"/>
      <c r="V31" s="88"/>
      <c r="W31" s="88"/>
    </row>
    <row r="32" ht="22" customHeight="1" spans="1:23">
      <c r="A32" s="23" t="s">
        <v>72</v>
      </c>
      <c r="B32" s="29">
        <v>22273</v>
      </c>
      <c r="C32" s="29">
        <v>22273</v>
      </c>
      <c r="D32" s="25">
        <v>8234</v>
      </c>
      <c r="E32" s="25">
        <f>D32</f>
        <v>8234</v>
      </c>
      <c r="F32" s="31">
        <f>H32</f>
        <v>6136</v>
      </c>
      <c r="G32" s="28">
        <f t="shared" si="2"/>
        <v>0.275490504197908</v>
      </c>
      <c r="H32" s="25">
        <v>6136</v>
      </c>
      <c r="I32" s="28">
        <f t="shared" si="3"/>
        <v>0.275490504197908</v>
      </c>
      <c r="J32" s="62">
        <f t="shared" si="4"/>
        <v>-2098</v>
      </c>
      <c r="K32" s="63">
        <f t="shared" si="5"/>
        <v>-0.254797182414379</v>
      </c>
      <c r="L32" s="64">
        <f t="shared" si="6"/>
        <v>-2098</v>
      </c>
      <c r="M32" s="63">
        <f t="shared" si="7"/>
        <v>-0.254797182414379</v>
      </c>
      <c r="N32" s="69"/>
      <c r="O32" s="29"/>
      <c r="P32" s="68"/>
      <c r="Q32" s="68"/>
      <c r="R32" s="28"/>
      <c r="S32" s="92">
        <f t="shared" si="11"/>
        <v>0</v>
      </c>
      <c r="T32" s="87" t="str">
        <f t="shared" si="8"/>
        <v/>
      </c>
      <c r="U32" s="88"/>
      <c r="V32" s="88"/>
      <c r="W32" s="88"/>
    </row>
    <row r="33" ht="22" customHeight="1" spans="1:23">
      <c r="A33" s="42" t="s">
        <v>73</v>
      </c>
      <c r="B33" s="43">
        <v>126</v>
      </c>
      <c r="C33" s="43">
        <v>126</v>
      </c>
      <c r="D33" s="44">
        <v>0</v>
      </c>
      <c r="E33" s="25">
        <f>D33</f>
        <v>0</v>
      </c>
      <c r="F33" s="45">
        <v>0</v>
      </c>
      <c r="G33" s="28">
        <f t="shared" si="2"/>
        <v>0</v>
      </c>
      <c r="H33" s="25">
        <v>0</v>
      </c>
      <c r="I33" s="28">
        <f t="shared" si="3"/>
        <v>0</v>
      </c>
      <c r="J33" s="62">
        <f t="shared" si="4"/>
        <v>0</v>
      </c>
      <c r="K33" s="63"/>
      <c r="L33" s="64">
        <f t="shared" si="6"/>
        <v>0</v>
      </c>
      <c r="M33" s="63"/>
      <c r="N33" s="23" t="s">
        <v>74</v>
      </c>
      <c r="O33" s="70">
        <v>32811</v>
      </c>
      <c r="P33" s="32">
        <v>20942</v>
      </c>
      <c r="Q33" s="70">
        <v>53495</v>
      </c>
      <c r="R33" s="28">
        <f>IF(O33=0,"",Q33/O33)</f>
        <v>1.63039834201944</v>
      </c>
      <c r="S33" s="86">
        <f t="shared" si="11"/>
        <v>32553</v>
      </c>
      <c r="T33" s="87">
        <f t="shared" si="8"/>
        <v>1.5544360615032</v>
      </c>
      <c r="U33" s="88"/>
      <c r="V33" s="88"/>
      <c r="W33" s="88"/>
    </row>
    <row r="34" ht="22" customHeight="1" spans="1:23">
      <c r="A34" s="24"/>
      <c r="B34" s="46"/>
      <c r="C34" s="46"/>
      <c r="D34" s="38"/>
      <c r="E34" s="38"/>
      <c r="F34" s="39"/>
      <c r="G34" s="28"/>
      <c r="H34" s="38"/>
      <c r="I34" s="28"/>
      <c r="J34" s="71"/>
      <c r="K34" s="28"/>
      <c r="L34" s="72"/>
      <c r="M34" s="28"/>
      <c r="N34" s="42" t="s">
        <v>75</v>
      </c>
      <c r="O34" s="73">
        <v>254</v>
      </c>
      <c r="P34" s="73">
        <v>0</v>
      </c>
      <c r="Q34" s="73">
        <v>165</v>
      </c>
      <c r="R34" s="28">
        <f>IF(O34=0,"",Q34/O34)</f>
        <v>0.649606299212598</v>
      </c>
      <c r="S34" s="86">
        <f t="shared" si="11"/>
        <v>165</v>
      </c>
      <c r="T34" s="87">
        <v>1</v>
      </c>
      <c r="U34" s="88"/>
      <c r="V34" s="88"/>
      <c r="W34" s="88"/>
    </row>
    <row r="35" spans="18:23">
      <c r="R35" s="96"/>
      <c r="S35" s="97"/>
      <c r="T35" s="96"/>
      <c r="U35" s="98"/>
      <c r="V35" s="98"/>
      <c r="W35" s="98"/>
    </row>
    <row r="36" spans="2:13">
      <c r="B36" s="47"/>
      <c r="C36" s="47"/>
      <c r="D36" s="47"/>
      <c r="E36" s="47"/>
      <c r="F36" s="48"/>
      <c r="G36" s="49"/>
      <c r="H36" s="48"/>
      <c r="I36" s="49"/>
      <c r="J36" s="74"/>
      <c r="K36" s="49"/>
      <c r="L36" s="75"/>
      <c r="M36" s="49"/>
    </row>
    <row r="37" spans="6:13">
      <c r="F37" s="48"/>
      <c r="G37" s="50"/>
      <c r="H37" s="48"/>
      <c r="I37" s="50"/>
      <c r="J37" s="76"/>
      <c r="K37" s="50"/>
      <c r="L37" s="77"/>
      <c r="M37" s="50"/>
    </row>
    <row r="38" spans="6:13">
      <c r="F38" s="48"/>
      <c r="G38" s="50"/>
      <c r="H38" s="48"/>
      <c r="I38" s="50"/>
      <c r="J38" s="76"/>
      <c r="K38" s="50"/>
      <c r="L38" s="77"/>
      <c r="M38" s="50"/>
    </row>
    <row r="39" spans="6:13">
      <c r="F39" s="48"/>
      <c r="G39" s="50"/>
      <c r="H39" s="48"/>
      <c r="I39" s="50"/>
      <c r="J39" s="76"/>
      <c r="K39" s="50"/>
      <c r="L39" s="77"/>
      <c r="M39" s="50"/>
    </row>
    <row r="40" spans="6:13">
      <c r="F40" s="48"/>
      <c r="G40" s="50"/>
      <c r="H40" s="48"/>
      <c r="I40" s="50"/>
      <c r="J40" s="76"/>
      <c r="K40" s="50"/>
      <c r="L40" s="77"/>
      <c r="M40" s="50"/>
    </row>
    <row r="41" spans="6:13">
      <c r="F41" s="48"/>
      <c r="G41" s="50"/>
      <c r="H41" s="48"/>
      <c r="I41" s="50"/>
      <c r="J41" s="76"/>
      <c r="K41" s="50"/>
      <c r="L41" s="77"/>
      <c r="M41" s="50"/>
    </row>
    <row r="42" spans="7:13">
      <c r="G42" s="50"/>
      <c r="I42" s="50"/>
      <c r="J42" s="76"/>
      <c r="K42" s="50"/>
      <c r="L42" s="77"/>
      <c r="M42" s="50"/>
    </row>
  </sheetData>
  <mergeCells count="14">
    <mergeCell ref="A1:T1"/>
    <mergeCell ref="F3:I3"/>
    <mergeCell ref="J3:M3"/>
    <mergeCell ref="Q3:R3"/>
    <mergeCell ref="S3:T3"/>
    <mergeCell ref="R35:T35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 verticalCentered="1"/>
  <pageMargins left="0.156944444444444" right="0" top="0" bottom="0.236111111111111" header="0.156944444444444" footer="0.0784722222222222"/>
  <pageSetup paperSize="9" scale="56" orientation="landscape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111</cp:lastModifiedBy>
  <dcterms:created xsi:type="dcterms:W3CDTF">2010-01-29T11:10:00Z</dcterms:created>
  <cp:lastPrinted>2020-12-02T02:33:00Z</cp:lastPrinted>
  <dcterms:modified xsi:type="dcterms:W3CDTF">2025-08-19T02:36:33Z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