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40"/>
  </bookViews>
  <sheets>
    <sheet name="Sheet1" sheetId="2" r:id="rId1"/>
    <sheet name="Sheet2" sheetId="3" r:id="rId2"/>
  </sheets>
  <definedNames>
    <definedName name="_xlnm._FilterDatabase" localSheetId="0" hidden="1">Sheet1!$A$3:$Z$34</definedName>
    <definedName name="_xlnm.Print_Area" localSheetId="0">Sheet1!$A$1:$T$34</definedName>
  </definedNames>
  <calcPr calcId="144525"/>
</workbook>
</file>

<file path=xl/sharedStrings.xml><?xml version="1.0" encoding="utf-8"?>
<sst xmlns="http://schemas.openxmlformats.org/spreadsheetml/2006/main" count="115" uniqueCount="100">
  <si>
    <t>阿克陶县2025年8月份财政预算收支执行情况表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</si>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</sst>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_ "/>
    <numFmt numFmtId="178" formatCode="0.00_ "/>
    <numFmt numFmtId="179" formatCode="0_ ;[Red]\-0\ "/>
  </numFmts>
  <fonts count="36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12"/>
      <name val="华文仿宋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8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</cellStyleXfs>
  <cellXfs count="9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6" fontId="0" fillId="0" borderId="0" xfId="0" applyNumberFormat="1">
      <alignment vertical="center"/>
    </xf>
    <xf numFmtId="0" fontId="3" fillId="0" borderId="1" xfId="49" applyFont="1" applyFill="1" applyBorder="1"/>
    <xf numFmtId="176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6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8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wrapText="1"/>
    </xf>
    <xf numFmtId="41" fontId="9" fillId="0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0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0" fillId="0" borderId="1" xfId="49" applyFont="1" applyFill="1" applyBorder="1" applyAlignment="1">
      <alignment horizontal="left"/>
    </xf>
    <xf numFmtId="176" fontId="0" fillId="0" borderId="1" xfId="49" applyNumberFormat="1" applyFont="1" applyFill="1" applyBorder="1" applyAlignment="1" applyProtection="1">
      <alignment vertical="center" wrapText="1"/>
    </xf>
    <xf numFmtId="176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0" fontId="0" fillId="0" borderId="1" xfId="49" applyFont="1" applyFill="1" applyBorder="1" applyAlignment="1" applyProtection="1">
      <alignment wrapText="1"/>
    </xf>
    <xf numFmtId="0" fontId="8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4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>
      <alignment vertical="center"/>
    </xf>
    <xf numFmtId="0" fontId="8" fillId="0" borderId="5" xfId="49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179" fontId="9" fillId="0" borderId="1" xfId="49" applyNumberFormat="1" applyFont="1" applyFill="1" applyBorder="1" applyAlignment="1">
      <alignment vertical="center" wrapText="1"/>
    </xf>
    <xf numFmtId="41" fontId="13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0" fontId="11" fillId="0" borderId="1" xfId="0" applyNumberFormat="1" applyFont="1" applyFill="1" applyBorder="1" applyAlignment="1">
      <alignment horizontal="right"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0" fontId="4" fillId="0" borderId="0" xfId="49" applyNumberFormat="1" applyFont="1" applyFill="1" applyBorder="1" applyAlignment="1">
      <alignment horizontal="center" vertical="center"/>
    </xf>
    <xf numFmtId="0" fontId="14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>
      <alignment horizontal="center" vertical="center"/>
    </xf>
    <xf numFmtId="1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/>
    <xf numFmtId="10" fontId="8" fillId="0" borderId="1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vertical="center"/>
    </xf>
    <xf numFmtId="176" fontId="2" fillId="0" borderId="0" xfId="49" applyNumberFormat="1" applyFont="1" applyFill="1" applyBorder="1" applyAlignment="1">
      <alignment wrapText="1"/>
    </xf>
    <xf numFmtId="10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right" wrapText="1"/>
    </xf>
    <xf numFmtId="177" fontId="11" fillId="0" borderId="1" xfId="0" applyNumberFormat="1" applyFont="1" applyFill="1" applyBorder="1" applyAlignment="1">
      <alignment horizontal="right" vertical="center" wrapText="1"/>
    </xf>
    <xf numFmtId="41" fontId="0" fillId="0" borderId="1" xfId="49" applyNumberFormat="1" applyFont="1" applyFill="1" applyBorder="1" applyAlignment="1" applyProtection="1">
      <alignment horizontal="center" vertical="center"/>
    </xf>
    <xf numFmtId="176" fontId="0" fillId="0" borderId="0" xfId="0" applyNumberForma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4"/>
  <sheetViews>
    <sheetView showGridLines="0" showZeros="0" tabSelected="1" workbookViewId="0">
      <selection activeCell="N39" sqref="N39"/>
    </sheetView>
  </sheetViews>
  <sheetFormatPr defaultColWidth="9" defaultRowHeight="14.25"/>
  <cols>
    <col min="1" max="1" width="28" style="15" customWidth="1"/>
    <col min="2" max="2" width="11.875" style="15" customWidth="1"/>
    <col min="3" max="3" width="9.875" style="15" customWidth="1"/>
    <col min="4" max="4" width="10.125" style="15" customWidth="1"/>
    <col min="5" max="5" width="9.625" style="15" customWidth="1"/>
    <col min="6" max="6" width="9.875" style="16" customWidth="1"/>
    <col min="7" max="7" width="9" style="17"/>
    <col min="8" max="8" width="9.875" style="16" customWidth="1"/>
    <col min="9" max="9" width="9.375" style="17"/>
    <col min="10" max="10" width="8" style="18" customWidth="1"/>
    <col min="11" max="11" width="10.25" style="17" customWidth="1"/>
    <col min="12" max="12" width="8.33333333333333" style="19" customWidth="1"/>
    <col min="13" max="13" width="9.75" style="17" customWidth="1"/>
    <col min="14" max="14" width="32" style="15" customWidth="1"/>
    <col min="15" max="15" width="10.875" style="15" customWidth="1"/>
    <col min="16" max="16" width="10.125" style="15" customWidth="1"/>
    <col min="17" max="17" width="11.25" style="15" customWidth="1"/>
    <col min="18" max="18" width="11.25" style="17" customWidth="1"/>
    <col min="19" max="19" width="7.58333333333333" style="20" customWidth="1"/>
    <col min="20" max="20" width="10.875" style="21" customWidth="1"/>
    <col min="21" max="21" width="16.75" style="22" customWidth="1"/>
    <col min="22" max="22" width="10.3333333333333" style="22" customWidth="1"/>
    <col min="23" max="23" width="10.0833333333333" style="22" customWidth="1"/>
    <col min="24" max="24" width="3.25" style="15" customWidth="1"/>
    <col min="25" max="25" width="12.75" style="15" customWidth="1"/>
    <col min="26" max="26" width="11.25" style="15" customWidth="1"/>
    <col min="27" max="16384" width="9" style="15"/>
  </cols>
  <sheetData>
    <row r="1" ht="31.5" spans="1:23">
      <c r="A1" s="23" t="s">
        <v>0</v>
      </c>
      <c r="B1" s="23"/>
      <c r="C1" s="23"/>
      <c r="D1" s="23"/>
      <c r="E1" s="23"/>
      <c r="F1" s="23"/>
      <c r="G1" s="24"/>
      <c r="H1" s="23"/>
      <c r="I1" s="24"/>
      <c r="J1" s="23"/>
      <c r="K1" s="24"/>
      <c r="L1" s="61"/>
      <c r="M1" s="24"/>
      <c r="N1" s="23"/>
      <c r="O1" s="23"/>
      <c r="P1" s="23"/>
      <c r="Q1" s="23"/>
      <c r="R1" s="24"/>
      <c r="S1" s="61"/>
      <c r="T1" s="82"/>
      <c r="U1" s="83"/>
      <c r="V1" s="83"/>
      <c r="W1" s="83"/>
    </row>
    <row r="2" ht="18.75" spans="1:23">
      <c r="A2" s="25" t="s">
        <v>1</v>
      </c>
      <c r="B2" s="26"/>
      <c r="C2" s="26"/>
      <c r="D2" s="26"/>
      <c r="E2" s="26"/>
      <c r="F2" s="26"/>
      <c r="G2" s="27"/>
      <c r="H2" s="26"/>
      <c r="I2" s="27"/>
      <c r="J2" s="62"/>
      <c r="K2" s="63"/>
      <c r="L2" s="64"/>
      <c r="M2" s="63"/>
      <c r="N2" s="25"/>
      <c r="O2" s="25"/>
      <c r="P2" s="26"/>
      <c r="Q2" s="26"/>
      <c r="R2" s="63"/>
      <c r="S2" s="84" t="s">
        <v>2</v>
      </c>
      <c r="T2" s="85"/>
      <c r="U2" s="86"/>
      <c r="V2" s="86"/>
      <c r="W2" s="86"/>
    </row>
    <row r="3" ht="24" customHeight="1" spans="1:23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9" t="s">
        <v>8</v>
      </c>
      <c r="G3" s="30"/>
      <c r="H3" s="30"/>
      <c r="I3" s="65"/>
      <c r="J3" s="29" t="s">
        <v>9</v>
      </c>
      <c r="K3" s="30"/>
      <c r="L3" s="30"/>
      <c r="M3" s="65"/>
      <c r="N3" s="28" t="s">
        <v>3</v>
      </c>
      <c r="O3" s="28" t="s">
        <v>10</v>
      </c>
      <c r="P3" s="28" t="s">
        <v>6</v>
      </c>
      <c r="Q3" s="56" t="s">
        <v>8</v>
      </c>
      <c r="R3" s="87"/>
      <c r="S3" s="56" t="s">
        <v>9</v>
      </c>
      <c r="T3" s="87"/>
      <c r="U3" s="88"/>
      <c r="V3" s="88"/>
      <c r="W3" s="88"/>
    </row>
    <row r="4" ht="58" customHeight="1" spans="1:23">
      <c r="A4" s="28"/>
      <c r="B4" s="28"/>
      <c r="C4" s="28"/>
      <c r="D4" s="28"/>
      <c r="E4" s="28"/>
      <c r="F4" s="31" t="s">
        <v>11</v>
      </c>
      <c r="G4" s="32" t="s">
        <v>12</v>
      </c>
      <c r="H4" s="33" t="s">
        <v>13</v>
      </c>
      <c r="I4" s="32" t="s">
        <v>12</v>
      </c>
      <c r="J4" s="31" t="s">
        <v>14</v>
      </c>
      <c r="K4" s="32" t="s">
        <v>15</v>
      </c>
      <c r="L4" s="66" t="s">
        <v>16</v>
      </c>
      <c r="M4" s="32" t="s">
        <v>15</v>
      </c>
      <c r="N4" s="28"/>
      <c r="O4" s="28"/>
      <c r="P4" s="28"/>
      <c r="Q4" s="28" t="s">
        <v>17</v>
      </c>
      <c r="R4" s="32" t="s">
        <v>12</v>
      </c>
      <c r="S4" s="66" t="s">
        <v>18</v>
      </c>
      <c r="T4" s="32" t="s">
        <v>15</v>
      </c>
      <c r="U4" s="89"/>
      <c r="V4" s="89"/>
      <c r="W4" s="89"/>
    </row>
    <row r="5" ht="22" customHeight="1" spans="1:26">
      <c r="A5" s="28" t="s">
        <v>19</v>
      </c>
      <c r="B5" s="34">
        <f>SUM(B6+B32+B33)</f>
        <v>101529</v>
      </c>
      <c r="C5" s="34">
        <f t="shared" ref="C5:H5" si="0">SUM(C6+C32+C33)</f>
        <v>77585.5</v>
      </c>
      <c r="D5" s="34">
        <f t="shared" si="0"/>
        <v>56047</v>
      </c>
      <c r="E5" s="34">
        <f t="shared" si="0"/>
        <v>41506</v>
      </c>
      <c r="F5" s="35">
        <f t="shared" si="0"/>
        <v>61817</v>
      </c>
      <c r="G5" s="36">
        <f>F5/B5</f>
        <v>0.608860522609304</v>
      </c>
      <c r="H5" s="34">
        <f t="shared" si="0"/>
        <v>45235</v>
      </c>
      <c r="I5" s="36">
        <f>H5/C5</f>
        <v>0.583034200978276</v>
      </c>
      <c r="J5" s="67">
        <f>F5-D5</f>
        <v>5770</v>
      </c>
      <c r="K5" s="68">
        <f>J5/D5</f>
        <v>0.1029493104002</v>
      </c>
      <c r="L5" s="69">
        <f>H5-E5</f>
        <v>3729</v>
      </c>
      <c r="M5" s="68">
        <f>L5/E5</f>
        <v>0.0898424324194092</v>
      </c>
      <c r="N5" s="56" t="s">
        <v>20</v>
      </c>
      <c r="O5" s="43">
        <f>O6+O33+O34</f>
        <v>540703</v>
      </c>
      <c r="P5" s="43">
        <f>P6+P33+P34</f>
        <v>391003</v>
      </c>
      <c r="Q5" s="43">
        <f>Q6+Q33+Q34</f>
        <v>429674</v>
      </c>
      <c r="R5" s="42">
        <f>IF(O5=0,"",Q5/O5)</f>
        <v>0.794658065518408</v>
      </c>
      <c r="S5" s="67">
        <f>S6+S33+S34</f>
        <v>38671</v>
      </c>
      <c r="T5" s="90">
        <f>IF(P5=0,"",S5/P5)</f>
        <v>0.0989020544599402</v>
      </c>
      <c r="U5" s="91"/>
      <c r="V5" s="91"/>
      <c r="W5" s="91"/>
      <c r="Z5" s="91"/>
    </row>
    <row r="6" ht="22" customHeight="1" spans="1:26">
      <c r="A6" s="37" t="s">
        <v>21</v>
      </c>
      <c r="B6" s="34">
        <f>B7+B24</f>
        <v>79130</v>
      </c>
      <c r="C6" s="34">
        <f t="shared" ref="C6:H6" si="1">C7+C24</f>
        <v>55186.5</v>
      </c>
      <c r="D6" s="34">
        <f t="shared" si="1"/>
        <v>46444</v>
      </c>
      <c r="E6" s="34">
        <f t="shared" si="1"/>
        <v>31903</v>
      </c>
      <c r="F6" s="35">
        <f t="shared" si="1"/>
        <v>53072</v>
      </c>
      <c r="G6" s="36">
        <f t="shared" ref="G6:G34" si="2">F6/B6</f>
        <v>0.670693795020852</v>
      </c>
      <c r="H6" s="34">
        <f t="shared" si="1"/>
        <v>36490</v>
      </c>
      <c r="I6" s="36">
        <f t="shared" ref="I6:I33" si="3">H6/C6</f>
        <v>0.661212434200393</v>
      </c>
      <c r="J6" s="67">
        <f t="shared" ref="J6:J33" si="4">F6-D6</f>
        <v>6628</v>
      </c>
      <c r="K6" s="68">
        <f t="shared" ref="K6:K33" si="5">J6/D6</f>
        <v>0.142709499612436</v>
      </c>
      <c r="L6" s="67">
        <f t="shared" ref="L6:L33" si="6">H6-E6</f>
        <v>4587</v>
      </c>
      <c r="M6" s="68">
        <f t="shared" ref="M6:M33" si="7">L6/E6</f>
        <v>0.143779581857506</v>
      </c>
      <c r="N6" s="37" t="s">
        <v>22</v>
      </c>
      <c r="O6" s="43">
        <f>SUM(O7:O31)</f>
        <v>507638</v>
      </c>
      <c r="P6" s="43">
        <f>SUM(P7:P31)</f>
        <v>369393</v>
      </c>
      <c r="Q6" s="43">
        <f>SUM(Q7:Q31)</f>
        <v>356249</v>
      </c>
      <c r="R6" s="42">
        <f>IF(O6=0,"",Q6/O6)</f>
        <v>0.701777644699569</v>
      </c>
      <c r="S6" s="67">
        <f>SUM(S7:S30)</f>
        <v>-13144</v>
      </c>
      <c r="T6" s="90">
        <f t="shared" ref="T6:T37" si="8">IF(P6=0,"",S6/P6)</f>
        <v>-0.035582699184879</v>
      </c>
      <c r="U6" s="91"/>
      <c r="V6" s="91"/>
      <c r="W6" s="91"/>
      <c r="Y6" s="98"/>
      <c r="Z6" s="91"/>
    </row>
    <row r="7" ht="22" customHeight="1" spans="1:26">
      <c r="A7" s="37" t="s">
        <v>23</v>
      </c>
      <c r="B7" s="34">
        <f>SUM(B8:B22)</f>
        <v>49608</v>
      </c>
      <c r="C7" s="34">
        <f t="shared" ref="C7:H7" si="9">SUM(C8:C22)</f>
        <v>27417.75</v>
      </c>
      <c r="D7" s="34">
        <f t="shared" si="9"/>
        <v>23564</v>
      </c>
      <c r="E7" s="34">
        <f t="shared" si="9"/>
        <v>13913</v>
      </c>
      <c r="F7" s="35">
        <f t="shared" si="9"/>
        <v>23983</v>
      </c>
      <c r="G7" s="36">
        <f t="shared" si="2"/>
        <v>0.483450249959684</v>
      </c>
      <c r="H7" s="34">
        <f t="shared" si="9"/>
        <v>13279</v>
      </c>
      <c r="I7" s="36">
        <f t="shared" si="3"/>
        <v>0.484321288216575</v>
      </c>
      <c r="J7" s="67">
        <f t="shared" si="4"/>
        <v>419</v>
      </c>
      <c r="K7" s="68">
        <f t="shared" si="5"/>
        <v>0.0177813613987438</v>
      </c>
      <c r="L7" s="67">
        <f t="shared" si="6"/>
        <v>-634</v>
      </c>
      <c r="M7" s="68">
        <f t="shared" si="7"/>
        <v>-0.0455688924027888</v>
      </c>
      <c r="N7" s="38" t="s">
        <v>24</v>
      </c>
      <c r="O7" s="70">
        <v>73392</v>
      </c>
      <c r="P7" s="71">
        <v>48035</v>
      </c>
      <c r="Q7" s="92">
        <v>50225</v>
      </c>
      <c r="R7" s="42">
        <f>IF(O7=0,"",Q7/O7)</f>
        <v>0.684338892522346</v>
      </c>
      <c r="S7" s="67">
        <f>Q7-P7</f>
        <v>2190</v>
      </c>
      <c r="T7" s="90">
        <f t="shared" si="8"/>
        <v>0.0455917560112418</v>
      </c>
      <c r="U7" s="91"/>
      <c r="V7" s="91"/>
      <c r="W7" s="91"/>
      <c r="Z7" s="91"/>
    </row>
    <row r="8" ht="22" customHeight="1" spans="1:26">
      <c r="A8" s="38" t="s">
        <v>25</v>
      </c>
      <c r="B8" s="39">
        <v>24034</v>
      </c>
      <c r="C8" s="39">
        <v>12017</v>
      </c>
      <c r="D8" s="40">
        <v>10062</v>
      </c>
      <c r="E8" s="40">
        <f>D8*0.5</f>
        <v>5031</v>
      </c>
      <c r="F8" s="41">
        <f>H8+3477+862+69</f>
        <v>8378</v>
      </c>
      <c r="G8" s="42">
        <f t="shared" si="2"/>
        <v>0.348589498210868</v>
      </c>
      <c r="H8" s="40">
        <v>3970</v>
      </c>
      <c r="I8" s="42">
        <f t="shared" si="3"/>
        <v>0.330365315802613</v>
      </c>
      <c r="J8" s="67">
        <f t="shared" si="4"/>
        <v>-1684</v>
      </c>
      <c r="K8" s="72">
        <f t="shared" si="5"/>
        <v>-0.167362353408865</v>
      </c>
      <c r="L8" s="67">
        <f t="shared" si="6"/>
        <v>-1061</v>
      </c>
      <c r="M8" s="72">
        <f t="shared" si="7"/>
        <v>-0.21089246670642</v>
      </c>
      <c r="N8" s="38" t="s">
        <v>26</v>
      </c>
      <c r="O8" s="73">
        <v>0</v>
      </c>
      <c r="P8" s="71">
        <v>0</v>
      </c>
      <c r="Q8" s="92">
        <v>0</v>
      </c>
      <c r="R8" s="42" t="str">
        <f t="shared" ref="R8:R37" si="10">IF(O8=0,"",Q8/O8)</f>
        <v/>
      </c>
      <c r="S8" s="67">
        <f t="shared" ref="S8:S37" si="11">Q8-P8</f>
        <v>0</v>
      </c>
      <c r="T8" s="90" t="str">
        <f t="shared" si="8"/>
        <v/>
      </c>
      <c r="U8" s="91"/>
      <c r="V8" s="91"/>
      <c r="W8" s="93"/>
      <c r="Y8" s="98"/>
      <c r="Z8" s="91"/>
    </row>
    <row r="9" ht="22" customHeight="1" spans="1:23">
      <c r="A9" s="38" t="s">
        <v>27</v>
      </c>
      <c r="B9" s="39">
        <v>5602</v>
      </c>
      <c r="C9" s="39">
        <v>2100.75</v>
      </c>
      <c r="D9" s="43">
        <v>3671</v>
      </c>
      <c r="E9" s="43">
        <f>D9*0.375</f>
        <v>1376.625</v>
      </c>
      <c r="F9" s="44">
        <f>H9+3022+756</f>
        <v>6045</v>
      </c>
      <c r="G9" s="42">
        <f t="shared" si="2"/>
        <v>1.07907890039272</v>
      </c>
      <c r="H9" s="43">
        <v>2267</v>
      </c>
      <c r="I9" s="42">
        <f t="shared" si="3"/>
        <v>1.07913840295133</v>
      </c>
      <c r="J9" s="67">
        <f t="shared" si="4"/>
        <v>2374</v>
      </c>
      <c r="K9" s="72">
        <f t="shared" si="5"/>
        <v>0.646690275129393</v>
      </c>
      <c r="L9" s="67">
        <f t="shared" si="6"/>
        <v>890.375</v>
      </c>
      <c r="M9" s="72">
        <f t="shared" si="7"/>
        <v>0.646781076909107</v>
      </c>
      <c r="N9" s="38" t="s">
        <v>28</v>
      </c>
      <c r="O9" s="74">
        <v>0</v>
      </c>
      <c r="P9" s="71">
        <v>119</v>
      </c>
      <c r="Q9" s="92">
        <v>86</v>
      </c>
      <c r="R9" s="42" t="str">
        <f t="shared" si="10"/>
        <v/>
      </c>
      <c r="S9" s="67">
        <f t="shared" si="11"/>
        <v>-33</v>
      </c>
      <c r="T9" s="90">
        <f t="shared" si="8"/>
        <v>-0.277310924369748</v>
      </c>
      <c r="U9" s="91"/>
      <c r="V9" s="91"/>
      <c r="W9" s="91"/>
    </row>
    <row r="10" ht="22" customHeight="1" spans="1:23">
      <c r="A10" s="38" t="s">
        <v>29</v>
      </c>
      <c r="B10" s="39">
        <v>3356</v>
      </c>
      <c r="C10" s="39">
        <v>1258.5</v>
      </c>
      <c r="D10" s="40">
        <v>761</v>
      </c>
      <c r="E10" s="40">
        <f>D10*0.375</f>
        <v>285.375</v>
      </c>
      <c r="F10" s="44">
        <f>H10+355+89</f>
        <v>710</v>
      </c>
      <c r="G10" s="42">
        <f t="shared" si="2"/>
        <v>0.211561382598331</v>
      </c>
      <c r="H10" s="43">
        <v>266</v>
      </c>
      <c r="I10" s="42">
        <f t="shared" si="3"/>
        <v>0.211362733412793</v>
      </c>
      <c r="J10" s="67">
        <f t="shared" si="4"/>
        <v>-51</v>
      </c>
      <c r="K10" s="72">
        <f t="shared" si="5"/>
        <v>-0.0670170827858081</v>
      </c>
      <c r="L10" s="67">
        <f t="shared" si="6"/>
        <v>-19.375</v>
      </c>
      <c r="M10" s="72">
        <f t="shared" si="7"/>
        <v>-0.0678931230836619</v>
      </c>
      <c r="N10" s="38" t="s">
        <v>30</v>
      </c>
      <c r="O10" s="73">
        <v>46178</v>
      </c>
      <c r="P10" s="71">
        <v>33056</v>
      </c>
      <c r="Q10" s="92">
        <v>27780</v>
      </c>
      <c r="R10" s="42">
        <f t="shared" si="10"/>
        <v>0.601585170427476</v>
      </c>
      <c r="S10" s="67">
        <f t="shared" si="11"/>
        <v>-5276</v>
      </c>
      <c r="T10" s="90">
        <f t="shared" si="8"/>
        <v>-0.15960793804453</v>
      </c>
      <c r="U10" s="91"/>
      <c r="V10" s="91"/>
      <c r="W10" s="91"/>
    </row>
    <row r="11" ht="22" customHeight="1" spans="1:23">
      <c r="A11" s="38" t="s">
        <v>31</v>
      </c>
      <c r="B11" s="39">
        <v>7231</v>
      </c>
      <c r="C11" s="39">
        <v>3615.5</v>
      </c>
      <c r="D11" s="40">
        <v>3700</v>
      </c>
      <c r="E11" s="40">
        <f>D11*0.5</f>
        <v>1850</v>
      </c>
      <c r="F11" s="41">
        <f>H11+2074</f>
        <v>4148</v>
      </c>
      <c r="G11" s="42">
        <f t="shared" si="2"/>
        <v>0.573641266768082</v>
      </c>
      <c r="H11" s="40">
        <v>2074</v>
      </c>
      <c r="I11" s="42">
        <f t="shared" si="3"/>
        <v>0.573641266768082</v>
      </c>
      <c r="J11" s="67">
        <f t="shared" si="4"/>
        <v>448</v>
      </c>
      <c r="K11" s="72">
        <f t="shared" si="5"/>
        <v>0.121081081081081</v>
      </c>
      <c r="L11" s="67">
        <f t="shared" si="6"/>
        <v>224</v>
      </c>
      <c r="M11" s="72">
        <f t="shared" si="7"/>
        <v>0.121081081081081</v>
      </c>
      <c r="N11" s="38" t="s">
        <v>32</v>
      </c>
      <c r="O11" s="73">
        <v>138407</v>
      </c>
      <c r="P11" s="71">
        <v>99853</v>
      </c>
      <c r="Q11" s="92">
        <v>119490</v>
      </c>
      <c r="R11" s="42">
        <f t="shared" si="10"/>
        <v>0.863323386822921</v>
      </c>
      <c r="S11" s="67">
        <f t="shared" si="11"/>
        <v>19637</v>
      </c>
      <c r="T11" s="90">
        <f t="shared" si="8"/>
        <v>0.196659088860625</v>
      </c>
      <c r="U11" s="91"/>
      <c r="V11" s="91"/>
      <c r="W11" s="91"/>
    </row>
    <row r="12" ht="22" customHeight="1" spans="1:26">
      <c r="A12" s="38" t="s">
        <v>33</v>
      </c>
      <c r="B12" s="39">
        <v>1871</v>
      </c>
      <c r="C12" s="39">
        <v>1632</v>
      </c>
      <c r="D12" s="40">
        <v>708</v>
      </c>
      <c r="E12" s="40">
        <f>D12</f>
        <v>708</v>
      </c>
      <c r="F12" s="45">
        <f>H12</f>
        <v>551</v>
      </c>
      <c r="G12" s="42">
        <f t="shared" si="2"/>
        <v>0.294494922501336</v>
      </c>
      <c r="H12" s="39">
        <v>551</v>
      </c>
      <c r="I12" s="42">
        <f t="shared" si="3"/>
        <v>0.337622549019608</v>
      </c>
      <c r="J12" s="67">
        <f t="shared" si="4"/>
        <v>-157</v>
      </c>
      <c r="K12" s="72">
        <f t="shared" si="5"/>
        <v>-0.221751412429379</v>
      </c>
      <c r="L12" s="67">
        <f t="shared" si="6"/>
        <v>-157</v>
      </c>
      <c r="M12" s="72">
        <f t="shared" si="7"/>
        <v>-0.221751412429379</v>
      </c>
      <c r="N12" s="38" t="s">
        <v>34</v>
      </c>
      <c r="O12" s="73">
        <v>167</v>
      </c>
      <c r="P12" s="71">
        <v>121</v>
      </c>
      <c r="Q12" s="92">
        <v>161</v>
      </c>
      <c r="R12" s="42">
        <f t="shared" si="10"/>
        <v>0.964071856287425</v>
      </c>
      <c r="S12" s="67">
        <f t="shared" si="11"/>
        <v>40</v>
      </c>
      <c r="T12" s="90">
        <f t="shared" si="8"/>
        <v>0.330578512396694</v>
      </c>
      <c r="U12" s="91"/>
      <c r="V12" s="91"/>
      <c r="W12" s="91"/>
      <c r="X12" s="91"/>
      <c r="Y12" s="91"/>
      <c r="Z12" s="91"/>
    </row>
    <row r="13" ht="22" customHeight="1" spans="1:23">
      <c r="A13" s="38" t="s">
        <v>35</v>
      </c>
      <c r="B13" s="39">
        <v>775</v>
      </c>
      <c r="C13" s="39">
        <v>694</v>
      </c>
      <c r="D13" s="40">
        <v>276</v>
      </c>
      <c r="E13" s="40">
        <f t="shared" ref="E13:E19" si="12">D13</f>
        <v>276</v>
      </c>
      <c r="F13" s="45">
        <f t="shared" ref="F13:F19" si="13">H13</f>
        <v>1299</v>
      </c>
      <c r="G13" s="42">
        <f t="shared" si="2"/>
        <v>1.67612903225806</v>
      </c>
      <c r="H13" s="40">
        <v>1299</v>
      </c>
      <c r="I13" s="42">
        <f t="shared" si="3"/>
        <v>1.87175792507205</v>
      </c>
      <c r="J13" s="67">
        <f t="shared" si="4"/>
        <v>1023</v>
      </c>
      <c r="K13" s="72">
        <f t="shared" si="5"/>
        <v>3.70652173913043</v>
      </c>
      <c r="L13" s="67">
        <f t="shared" si="6"/>
        <v>1023</v>
      </c>
      <c r="M13" s="72">
        <f t="shared" si="7"/>
        <v>3.70652173913043</v>
      </c>
      <c r="N13" s="38" t="s">
        <v>36</v>
      </c>
      <c r="O13" s="73">
        <v>3101</v>
      </c>
      <c r="P13" s="71">
        <v>2310</v>
      </c>
      <c r="Q13" s="92">
        <v>2346</v>
      </c>
      <c r="R13" s="42">
        <f t="shared" si="10"/>
        <v>0.756530151564012</v>
      </c>
      <c r="S13" s="67">
        <f t="shared" si="11"/>
        <v>36</v>
      </c>
      <c r="T13" s="90">
        <f t="shared" si="8"/>
        <v>0.0155844155844156</v>
      </c>
      <c r="U13" s="91"/>
      <c r="V13" s="91"/>
      <c r="W13" s="91"/>
    </row>
    <row r="14" ht="22" customHeight="1" spans="1:23">
      <c r="A14" s="38" t="s">
        <v>37</v>
      </c>
      <c r="B14" s="39">
        <v>814</v>
      </c>
      <c r="C14" s="39">
        <v>770</v>
      </c>
      <c r="D14" s="40">
        <v>590</v>
      </c>
      <c r="E14" s="40">
        <f t="shared" si="12"/>
        <v>590</v>
      </c>
      <c r="F14" s="45">
        <f t="shared" si="13"/>
        <v>531</v>
      </c>
      <c r="G14" s="42">
        <f t="shared" si="2"/>
        <v>0.652334152334152</v>
      </c>
      <c r="H14" s="40">
        <v>531</v>
      </c>
      <c r="I14" s="42">
        <f t="shared" si="3"/>
        <v>0.68961038961039</v>
      </c>
      <c r="J14" s="67">
        <f t="shared" si="4"/>
        <v>-59</v>
      </c>
      <c r="K14" s="72">
        <f t="shared" si="5"/>
        <v>-0.1</v>
      </c>
      <c r="L14" s="67">
        <f t="shared" si="6"/>
        <v>-59</v>
      </c>
      <c r="M14" s="72">
        <f t="shared" si="7"/>
        <v>-0.1</v>
      </c>
      <c r="N14" s="38" t="s">
        <v>38</v>
      </c>
      <c r="O14" s="73">
        <v>60721</v>
      </c>
      <c r="P14" s="71">
        <v>42689</v>
      </c>
      <c r="Q14" s="92">
        <v>38915</v>
      </c>
      <c r="R14" s="42">
        <f t="shared" si="10"/>
        <v>0.640882067159632</v>
      </c>
      <c r="S14" s="67">
        <f t="shared" si="11"/>
        <v>-3774</v>
      </c>
      <c r="T14" s="90">
        <f t="shared" si="8"/>
        <v>-0.0884068495396941</v>
      </c>
      <c r="U14" s="91"/>
      <c r="V14" s="91"/>
      <c r="W14" s="91"/>
    </row>
    <row r="15" ht="22" customHeight="1" spans="1:23">
      <c r="A15" s="38" t="s">
        <v>39</v>
      </c>
      <c r="B15" s="39">
        <v>449</v>
      </c>
      <c r="C15" s="39">
        <v>490</v>
      </c>
      <c r="D15" s="39">
        <v>199</v>
      </c>
      <c r="E15" s="40">
        <f t="shared" si="12"/>
        <v>199</v>
      </c>
      <c r="F15" s="45">
        <f t="shared" si="13"/>
        <v>405</v>
      </c>
      <c r="G15" s="42">
        <f t="shared" si="2"/>
        <v>0.902004454342984</v>
      </c>
      <c r="H15" s="40">
        <v>405</v>
      </c>
      <c r="I15" s="42">
        <f t="shared" si="3"/>
        <v>0.826530612244898</v>
      </c>
      <c r="J15" s="67">
        <f t="shared" si="4"/>
        <v>206</v>
      </c>
      <c r="K15" s="72">
        <f t="shared" si="5"/>
        <v>1.03517587939698</v>
      </c>
      <c r="L15" s="67">
        <f t="shared" si="6"/>
        <v>206</v>
      </c>
      <c r="M15" s="72">
        <f t="shared" si="7"/>
        <v>1.03517587939698</v>
      </c>
      <c r="N15" s="38" t="s">
        <v>40</v>
      </c>
      <c r="O15" s="74">
        <v>32354</v>
      </c>
      <c r="P15" s="71">
        <v>22399</v>
      </c>
      <c r="Q15" s="92">
        <v>22328</v>
      </c>
      <c r="R15" s="42">
        <f t="shared" si="10"/>
        <v>0.690115596216851</v>
      </c>
      <c r="S15" s="67">
        <f t="shared" si="11"/>
        <v>-71</v>
      </c>
      <c r="T15" s="94">
        <f t="shared" si="8"/>
        <v>-0.00316978436537345</v>
      </c>
      <c r="U15" s="91"/>
      <c r="V15" s="91"/>
      <c r="W15" s="91"/>
    </row>
    <row r="16" ht="22" customHeight="1" spans="1:23">
      <c r="A16" s="38" t="s">
        <v>41</v>
      </c>
      <c r="B16" s="39">
        <v>2784</v>
      </c>
      <c r="C16" s="39">
        <v>2795</v>
      </c>
      <c r="D16" s="40">
        <v>2313</v>
      </c>
      <c r="E16" s="40">
        <f t="shared" si="12"/>
        <v>2313</v>
      </c>
      <c r="F16" s="45">
        <f t="shared" si="13"/>
        <v>531</v>
      </c>
      <c r="G16" s="42">
        <f t="shared" si="2"/>
        <v>0.19073275862069</v>
      </c>
      <c r="H16" s="39">
        <v>531</v>
      </c>
      <c r="I16" s="42">
        <f t="shared" si="3"/>
        <v>0.189982110912343</v>
      </c>
      <c r="J16" s="67">
        <f t="shared" si="4"/>
        <v>-1782</v>
      </c>
      <c r="K16" s="72">
        <f t="shared" si="5"/>
        <v>-0.770428015564202</v>
      </c>
      <c r="L16" s="67">
        <f t="shared" si="6"/>
        <v>-1782</v>
      </c>
      <c r="M16" s="72">
        <f t="shared" si="7"/>
        <v>-0.770428015564202</v>
      </c>
      <c r="N16" s="38" t="s">
        <v>42</v>
      </c>
      <c r="O16" s="73">
        <v>2175</v>
      </c>
      <c r="P16" s="71">
        <v>1844</v>
      </c>
      <c r="Q16" s="92">
        <v>2476</v>
      </c>
      <c r="R16" s="42">
        <f t="shared" si="10"/>
        <v>1.1383908045977</v>
      </c>
      <c r="S16" s="67">
        <f t="shared" si="11"/>
        <v>632</v>
      </c>
      <c r="T16" s="90">
        <f t="shared" si="8"/>
        <v>0.342733188720174</v>
      </c>
      <c r="U16" s="91"/>
      <c r="V16" s="91"/>
      <c r="W16" s="91"/>
    </row>
    <row r="17" ht="22" customHeight="1" spans="1:23">
      <c r="A17" s="38" t="s">
        <v>43</v>
      </c>
      <c r="B17" s="39">
        <v>1155</v>
      </c>
      <c r="C17" s="39">
        <v>896</v>
      </c>
      <c r="D17" s="40">
        <v>654</v>
      </c>
      <c r="E17" s="40">
        <f t="shared" si="12"/>
        <v>654</v>
      </c>
      <c r="F17" s="45">
        <f t="shared" si="13"/>
        <v>795</v>
      </c>
      <c r="G17" s="42">
        <f t="shared" si="2"/>
        <v>0.688311688311688</v>
      </c>
      <c r="H17" s="40">
        <v>795</v>
      </c>
      <c r="I17" s="42">
        <f t="shared" si="3"/>
        <v>0.887276785714286</v>
      </c>
      <c r="J17" s="67">
        <f t="shared" si="4"/>
        <v>141</v>
      </c>
      <c r="K17" s="72">
        <f t="shared" si="5"/>
        <v>0.215596330275229</v>
      </c>
      <c r="L17" s="67">
        <f t="shared" si="6"/>
        <v>141</v>
      </c>
      <c r="M17" s="72">
        <f t="shared" si="7"/>
        <v>0.215596330275229</v>
      </c>
      <c r="N17" s="38" t="s">
        <v>44</v>
      </c>
      <c r="O17" s="73">
        <v>8857</v>
      </c>
      <c r="P17" s="71">
        <v>6381</v>
      </c>
      <c r="Q17" s="92">
        <v>6676</v>
      </c>
      <c r="R17" s="42">
        <f t="shared" si="10"/>
        <v>0.753754092807948</v>
      </c>
      <c r="S17" s="67">
        <f t="shared" si="11"/>
        <v>295</v>
      </c>
      <c r="T17" s="90">
        <f t="shared" si="8"/>
        <v>0.0462309982761323</v>
      </c>
      <c r="U17" s="91"/>
      <c r="V17" s="91"/>
      <c r="W17" s="91"/>
    </row>
    <row r="18" ht="22" customHeight="1" spans="1:23">
      <c r="A18" s="38" t="s">
        <v>45</v>
      </c>
      <c r="B18" s="39">
        <v>58</v>
      </c>
      <c r="C18" s="39">
        <v>48</v>
      </c>
      <c r="D18" s="39">
        <v>35</v>
      </c>
      <c r="E18" s="40">
        <f t="shared" si="12"/>
        <v>35</v>
      </c>
      <c r="F18" s="45">
        <f t="shared" si="13"/>
        <v>6</v>
      </c>
      <c r="G18" s="42">
        <f t="shared" si="2"/>
        <v>0.103448275862069</v>
      </c>
      <c r="H18" s="40">
        <v>6</v>
      </c>
      <c r="I18" s="42">
        <f t="shared" si="3"/>
        <v>0.125</v>
      </c>
      <c r="J18" s="67">
        <f t="shared" si="4"/>
        <v>-29</v>
      </c>
      <c r="K18" s="72">
        <f t="shared" si="5"/>
        <v>-0.828571428571429</v>
      </c>
      <c r="L18" s="67">
        <f t="shared" si="6"/>
        <v>-29</v>
      </c>
      <c r="M18" s="72">
        <f t="shared" si="7"/>
        <v>-0.828571428571429</v>
      </c>
      <c r="N18" s="38" t="s">
        <v>46</v>
      </c>
      <c r="O18" s="73">
        <v>72044</v>
      </c>
      <c r="P18" s="71">
        <v>72190</v>
      </c>
      <c r="Q18" s="92">
        <v>62124</v>
      </c>
      <c r="R18" s="42">
        <f t="shared" si="10"/>
        <v>0.862306368330465</v>
      </c>
      <c r="S18" s="67">
        <f t="shared" si="11"/>
        <v>-10066</v>
      </c>
      <c r="T18" s="94">
        <f t="shared" si="8"/>
        <v>-0.139437595234797</v>
      </c>
      <c r="U18" s="91"/>
      <c r="V18" s="91"/>
      <c r="W18" s="91"/>
    </row>
    <row r="19" ht="22" customHeight="1" spans="1:23">
      <c r="A19" s="38" t="s">
        <v>47</v>
      </c>
      <c r="B19" s="39">
        <v>1479</v>
      </c>
      <c r="C19" s="39">
        <v>1101</v>
      </c>
      <c r="D19" s="40">
        <v>595</v>
      </c>
      <c r="E19" s="40">
        <f t="shared" si="12"/>
        <v>595</v>
      </c>
      <c r="F19" s="45">
        <f t="shared" si="13"/>
        <v>584</v>
      </c>
      <c r="G19" s="42">
        <f t="shared" si="2"/>
        <v>0.394861392832995</v>
      </c>
      <c r="H19" s="39">
        <v>584</v>
      </c>
      <c r="I19" s="42">
        <f t="shared" si="3"/>
        <v>0.530426884650318</v>
      </c>
      <c r="J19" s="67">
        <f t="shared" si="4"/>
        <v>-11</v>
      </c>
      <c r="K19" s="72">
        <f t="shared" si="5"/>
        <v>-0.0184873949579832</v>
      </c>
      <c r="L19" s="67">
        <f t="shared" si="6"/>
        <v>-11</v>
      </c>
      <c r="M19" s="72">
        <f t="shared" si="7"/>
        <v>-0.0184873949579832</v>
      </c>
      <c r="N19" s="38" t="s">
        <v>48</v>
      </c>
      <c r="O19" s="73">
        <v>9377</v>
      </c>
      <c r="P19" s="71">
        <v>4158</v>
      </c>
      <c r="Q19" s="92">
        <v>4720</v>
      </c>
      <c r="R19" s="42">
        <f t="shared" si="10"/>
        <v>0.503359283352885</v>
      </c>
      <c r="S19" s="67">
        <f t="shared" si="11"/>
        <v>562</v>
      </c>
      <c r="T19" s="90">
        <f t="shared" si="8"/>
        <v>0.135161135161135</v>
      </c>
      <c r="U19" s="91"/>
      <c r="V19" s="91"/>
      <c r="W19" s="91"/>
    </row>
    <row r="20" ht="22" customHeight="1" spans="1:23">
      <c r="A20" s="38" t="s">
        <v>49</v>
      </c>
      <c r="B20" s="46"/>
      <c r="C20" s="46"/>
      <c r="D20" s="39">
        <v>0</v>
      </c>
      <c r="E20" s="39">
        <v>0</v>
      </c>
      <c r="F20" s="45"/>
      <c r="G20" s="42"/>
      <c r="H20" s="39"/>
      <c r="I20" s="42"/>
      <c r="J20" s="67"/>
      <c r="K20" s="72"/>
      <c r="L20" s="67"/>
      <c r="M20" s="72"/>
      <c r="N20" s="38" t="s">
        <v>50</v>
      </c>
      <c r="O20" s="73">
        <v>153</v>
      </c>
      <c r="P20" s="71">
        <v>237</v>
      </c>
      <c r="Q20" s="92">
        <v>406</v>
      </c>
      <c r="R20" s="42">
        <f t="shared" si="10"/>
        <v>2.65359477124183</v>
      </c>
      <c r="S20" s="67">
        <f t="shared" si="11"/>
        <v>169</v>
      </c>
      <c r="T20" s="90">
        <f t="shared" si="8"/>
        <v>0.713080168776371</v>
      </c>
      <c r="U20" s="91"/>
      <c r="V20" s="91"/>
      <c r="W20" s="91"/>
    </row>
    <row r="21" ht="22" customHeight="1" spans="1:23">
      <c r="A21" s="47" t="s">
        <v>51</v>
      </c>
      <c r="B21" s="48"/>
      <c r="C21" s="48"/>
      <c r="D21" s="43"/>
      <c r="E21" s="43"/>
      <c r="F21" s="49"/>
      <c r="G21" s="42"/>
      <c r="H21" s="50"/>
      <c r="I21" s="42"/>
      <c r="J21" s="67"/>
      <c r="K21" s="72"/>
      <c r="L21" s="67"/>
      <c r="M21" s="72"/>
      <c r="N21" s="38" t="s">
        <v>52</v>
      </c>
      <c r="O21" s="73">
        <v>203</v>
      </c>
      <c r="P21" s="71">
        <v>231</v>
      </c>
      <c r="Q21" s="92">
        <v>618</v>
      </c>
      <c r="R21" s="42">
        <f t="shared" si="10"/>
        <v>3.04433497536946</v>
      </c>
      <c r="S21" s="67">
        <f t="shared" si="11"/>
        <v>387</v>
      </c>
      <c r="T21" s="90">
        <f t="shared" si="8"/>
        <v>1.67532467532468</v>
      </c>
      <c r="U21" s="91"/>
      <c r="V21" s="91"/>
      <c r="W21" s="91"/>
    </row>
    <row r="22" ht="22" customHeight="1" spans="1:23">
      <c r="A22" s="38" t="s">
        <v>53</v>
      </c>
      <c r="B22" s="43"/>
      <c r="C22" s="43"/>
      <c r="D22" s="43"/>
      <c r="E22" s="43"/>
      <c r="F22" s="44"/>
      <c r="G22" s="42"/>
      <c r="H22" s="43"/>
      <c r="I22" s="42"/>
      <c r="J22" s="67"/>
      <c r="K22" s="72"/>
      <c r="L22" s="67"/>
      <c r="M22" s="72"/>
      <c r="N22" s="38" t="s">
        <v>54</v>
      </c>
      <c r="O22" s="73">
        <v>0</v>
      </c>
      <c r="P22" s="75">
        <v>1</v>
      </c>
      <c r="Q22" s="95">
        <v>0</v>
      </c>
      <c r="R22" s="42" t="str">
        <f t="shared" si="10"/>
        <v/>
      </c>
      <c r="S22" s="67">
        <f t="shared" si="11"/>
        <v>-1</v>
      </c>
      <c r="T22" s="90">
        <f t="shared" si="8"/>
        <v>-1</v>
      </c>
      <c r="U22" s="96"/>
      <c r="V22" s="91"/>
      <c r="W22" s="91"/>
    </row>
    <row r="23" ht="22" customHeight="1" spans="1:23">
      <c r="A23" s="38"/>
      <c r="B23" s="39"/>
      <c r="C23" s="39"/>
      <c r="D23" s="40">
        <v>0</v>
      </c>
      <c r="E23" s="40">
        <v>0</v>
      </c>
      <c r="F23" s="45"/>
      <c r="G23" s="42"/>
      <c r="H23" s="39"/>
      <c r="I23" s="42"/>
      <c r="J23" s="67"/>
      <c r="K23" s="72"/>
      <c r="L23" s="67"/>
      <c r="M23" s="72"/>
      <c r="N23" s="38" t="s">
        <v>55</v>
      </c>
      <c r="O23" s="73">
        <v>0</v>
      </c>
      <c r="P23" s="75">
        <v>0</v>
      </c>
      <c r="Q23" s="95">
        <v>0</v>
      </c>
      <c r="R23" s="42" t="str">
        <f t="shared" si="10"/>
        <v/>
      </c>
      <c r="S23" s="67">
        <f t="shared" si="11"/>
        <v>0</v>
      </c>
      <c r="T23" s="90" t="str">
        <f t="shared" si="8"/>
        <v/>
      </c>
      <c r="U23" s="91"/>
      <c r="V23" s="91"/>
      <c r="W23" s="91"/>
    </row>
    <row r="24" ht="22" customHeight="1" spans="1:23">
      <c r="A24" s="37" t="s">
        <v>56</v>
      </c>
      <c r="B24" s="34">
        <f t="shared" ref="B24:I24" si="14">SUM(B25:B31)</f>
        <v>29522</v>
      </c>
      <c r="C24" s="34">
        <f t="shared" si="14"/>
        <v>27768.75</v>
      </c>
      <c r="D24" s="34">
        <f t="shared" si="14"/>
        <v>22880</v>
      </c>
      <c r="E24" s="34">
        <f t="shared" si="14"/>
        <v>17990</v>
      </c>
      <c r="F24" s="35">
        <f t="shared" si="14"/>
        <v>29089</v>
      </c>
      <c r="G24" s="36">
        <f t="shared" si="2"/>
        <v>0.985332972020866</v>
      </c>
      <c r="H24" s="34">
        <f t="shared" si="14"/>
        <v>23211</v>
      </c>
      <c r="I24" s="36">
        <f t="shared" si="3"/>
        <v>0.835867656988521</v>
      </c>
      <c r="J24" s="67">
        <f t="shared" si="4"/>
        <v>6209</v>
      </c>
      <c r="K24" s="68">
        <f t="shared" si="5"/>
        <v>0.271372377622378</v>
      </c>
      <c r="L24" s="67">
        <f t="shared" si="6"/>
        <v>5221</v>
      </c>
      <c r="M24" s="68">
        <f t="shared" si="7"/>
        <v>0.290216787103947</v>
      </c>
      <c r="N24" s="38" t="s">
        <v>57</v>
      </c>
      <c r="O24" s="73">
        <v>1785</v>
      </c>
      <c r="P24" s="71">
        <v>508</v>
      </c>
      <c r="Q24" s="92">
        <v>677</v>
      </c>
      <c r="R24" s="42">
        <f t="shared" si="10"/>
        <v>0.379271708683473</v>
      </c>
      <c r="S24" s="67">
        <f t="shared" si="11"/>
        <v>169</v>
      </c>
      <c r="T24" s="90">
        <f t="shared" si="8"/>
        <v>0.332677165354331</v>
      </c>
      <c r="U24" s="91"/>
      <c r="V24" s="91"/>
      <c r="W24" s="91"/>
    </row>
    <row r="25" ht="22" customHeight="1" spans="1:23">
      <c r="A25" s="51" t="s">
        <v>58</v>
      </c>
      <c r="B25" s="46">
        <v>4100</v>
      </c>
      <c r="C25" s="46">
        <v>8400</v>
      </c>
      <c r="D25" s="40">
        <v>2942</v>
      </c>
      <c r="E25" s="40">
        <f>D25</f>
        <v>2942</v>
      </c>
      <c r="F25" s="41">
        <f>H25</f>
        <v>1810</v>
      </c>
      <c r="G25" s="42">
        <f t="shared" si="2"/>
        <v>0.441463414634146</v>
      </c>
      <c r="H25" s="40">
        <v>1810</v>
      </c>
      <c r="I25" s="42">
        <f t="shared" si="3"/>
        <v>0.21547619047619</v>
      </c>
      <c r="J25" s="67">
        <f t="shared" si="4"/>
        <v>-1132</v>
      </c>
      <c r="K25" s="72">
        <f t="shared" si="5"/>
        <v>-0.384772263766145</v>
      </c>
      <c r="L25" s="67">
        <f t="shared" si="6"/>
        <v>-1132</v>
      </c>
      <c r="M25" s="72">
        <f t="shared" si="7"/>
        <v>-0.384772263766145</v>
      </c>
      <c r="N25" s="38" t="s">
        <v>59</v>
      </c>
      <c r="O25" s="74">
        <v>10759</v>
      </c>
      <c r="P25" s="71">
        <v>18243</v>
      </c>
      <c r="Q25" s="92">
        <v>7098</v>
      </c>
      <c r="R25" s="42">
        <f t="shared" si="10"/>
        <v>0.659726740403383</v>
      </c>
      <c r="S25" s="67">
        <f t="shared" si="11"/>
        <v>-11145</v>
      </c>
      <c r="T25" s="90">
        <f t="shared" si="8"/>
        <v>-0.610919256701201</v>
      </c>
      <c r="U25" s="91"/>
      <c r="V25" s="91"/>
      <c r="W25" s="91"/>
    </row>
    <row r="26" ht="22" customHeight="1" spans="1:23">
      <c r="A26" s="51" t="s">
        <v>60</v>
      </c>
      <c r="B26" s="46">
        <v>1597</v>
      </c>
      <c r="C26" s="46">
        <v>1500</v>
      </c>
      <c r="D26" s="52">
        <v>378</v>
      </c>
      <c r="E26" s="40">
        <f>D26</f>
        <v>378</v>
      </c>
      <c r="F26" s="53">
        <f>H26</f>
        <v>244</v>
      </c>
      <c r="G26" s="42">
        <f t="shared" si="2"/>
        <v>0.15278647463995</v>
      </c>
      <c r="H26" s="52">
        <v>244</v>
      </c>
      <c r="I26" s="42">
        <f t="shared" si="3"/>
        <v>0.162666666666667</v>
      </c>
      <c r="J26" s="67">
        <f t="shared" si="4"/>
        <v>-134</v>
      </c>
      <c r="K26" s="72">
        <f t="shared" si="5"/>
        <v>-0.354497354497354</v>
      </c>
      <c r="L26" s="67">
        <f t="shared" si="6"/>
        <v>-134</v>
      </c>
      <c r="M26" s="72">
        <f t="shared" si="7"/>
        <v>-0.354497354497354</v>
      </c>
      <c r="N26" s="38" t="s">
        <v>61</v>
      </c>
      <c r="O26" s="73">
        <v>44</v>
      </c>
      <c r="P26" s="71">
        <v>125</v>
      </c>
      <c r="Q26" s="92">
        <v>20</v>
      </c>
      <c r="R26" s="42">
        <f t="shared" si="10"/>
        <v>0.454545454545455</v>
      </c>
      <c r="S26" s="67">
        <f t="shared" si="11"/>
        <v>-105</v>
      </c>
      <c r="T26" s="90">
        <f t="shared" si="8"/>
        <v>-0.84</v>
      </c>
      <c r="U26" s="91"/>
      <c r="V26" s="91"/>
      <c r="W26" s="91"/>
    </row>
    <row r="27" ht="22" customHeight="1" spans="1:23">
      <c r="A27" s="51" t="s">
        <v>62</v>
      </c>
      <c r="B27" s="46">
        <v>1505</v>
      </c>
      <c r="C27" s="46">
        <v>1128.75</v>
      </c>
      <c r="D27" s="52">
        <v>1108</v>
      </c>
      <c r="E27" s="52">
        <f>D27*0.75</f>
        <v>831</v>
      </c>
      <c r="F27" s="53">
        <f>H27+216+113-308</f>
        <v>988</v>
      </c>
      <c r="G27" s="42">
        <f t="shared" si="2"/>
        <v>0.656478405315615</v>
      </c>
      <c r="H27" s="52">
        <v>967</v>
      </c>
      <c r="I27" s="42">
        <f t="shared" si="3"/>
        <v>0.856699889258029</v>
      </c>
      <c r="J27" s="67">
        <f t="shared" si="4"/>
        <v>-120</v>
      </c>
      <c r="K27" s="72">
        <f t="shared" si="5"/>
        <v>-0.108303249097473</v>
      </c>
      <c r="L27" s="67">
        <f t="shared" si="6"/>
        <v>136</v>
      </c>
      <c r="M27" s="72">
        <f t="shared" si="7"/>
        <v>0.163658243080626</v>
      </c>
      <c r="N27" s="38" t="s">
        <v>63</v>
      </c>
      <c r="O27" s="73">
        <v>1185</v>
      </c>
      <c r="P27" s="75">
        <v>1209</v>
      </c>
      <c r="Q27" s="95">
        <v>675</v>
      </c>
      <c r="R27" s="42">
        <f t="shared" si="10"/>
        <v>0.569620253164557</v>
      </c>
      <c r="S27" s="67">
        <f t="shared" si="11"/>
        <v>-534</v>
      </c>
      <c r="T27" s="90">
        <f t="shared" si="8"/>
        <v>-0.441687344913151</v>
      </c>
      <c r="U27" s="91"/>
      <c r="V27" s="91"/>
      <c r="W27" s="91"/>
    </row>
    <row r="28" ht="22" customHeight="1" spans="1:23">
      <c r="A28" s="38" t="s">
        <v>64</v>
      </c>
      <c r="B28" s="46"/>
      <c r="C28" s="46"/>
      <c r="D28" s="40"/>
      <c r="E28" s="40">
        <v>0</v>
      </c>
      <c r="F28" s="41"/>
      <c r="G28" s="42"/>
      <c r="H28" s="40"/>
      <c r="I28" s="42"/>
      <c r="J28" s="67">
        <f t="shared" si="4"/>
        <v>0</v>
      </c>
      <c r="K28" s="72"/>
      <c r="L28" s="67">
        <f t="shared" si="6"/>
        <v>0</v>
      </c>
      <c r="M28" s="72"/>
      <c r="N28" s="38" t="s">
        <v>65</v>
      </c>
      <c r="O28" s="43">
        <v>25000</v>
      </c>
      <c r="P28" s="71">
        <v>2270</v>
      </c>
      <c r="Q28" s="76">
        <v>0</v>
      </c>
      <c r="R28" s="42">
        <f t="shared" si="10"/>
        <v>0</v>
      </c>
      <c r="S28" s="67">
        <f t="shared" si="11"/>
        <v>-2270</v>
      </c>
      <c r="T28" s="90">
        <f t="shared" si="8"/>
        <v>-1</v>
      </c>
      <c r="U28" s="91"/>
      <c r="V28" s="91"/>
      <c r="W28" s="91"/>
    </row>
    <row r="29" ht="22" customHeight="1" spans="1:26">
      <c r="A29" s="38" t="s">
        <v>66</v>
      </c>
      <c r="B29" s="46">
        <v>22318</v>
      </c>
      <c r="C29" s="46">
        <v>16738.5</v>
      </c>
      <c r="D29" s="52">
        <v>18416</v>
      </c>
      <c r="E29" s="52">
        <f>D29*0.75</f>
        <v>13812</v>
      </c>
      <c r="F29" s="53">
        <f>H29+4634+3369-2155</f>
        <v>25013</v>
      </c>
      <c r="G29" s="42">
        <f t="shared" si="2"/>
        <v>1.12075454789856</v>
      </c>
      <c r="H29" s="52">
        <v>19165</v>
      </c>
      <c r="I29" s="42">
        <f t="shared" si="3"/>
        <v>1.14496519998805</v>
      </c>
      <c r="J29" s="67">
        <f t="shared" si="4"/>
        <v>6597</v>
      </c>
      <c r="K29" s="72">
        <f t="shared" si="5"/>
        <v>0.358221112076455</v>
      </c>
      <c r="L29" s="67">
        <f t="shared" si="6"/>
        <v>5353</v>
      </c>
      <c r="M29" s="72">
        <f t="shared" si="7"/>
        <v>0.387561540689256</v>
      </c>
      <c r="N29" s="38" t="s">
        <v>67</v>
      </c>
      <c r="O29" s="73">
        <v>16466</v>
      </c>
      <c r="P29" s="75">
        <v>13361</v>
      </c>
      <c r="Q29" s="97">
        <v>9411</v>
      </c>
      <c r="R29" s="42">
        <f t="shared" si="10"/>
        <v>0.571541357949715</v>
      </c>
      <c r="S29" s="67">
        <f t="shared" si="11"/>
        <v>-3950</v>
      </c>
      <c r="T29" s="90">
        <f t="shared" si="8"/>
        <v>-0.295636554150138</v>
      </c>
      <c r="U29" s="91"/>
      <c r="V29" s="91"/>
      <c r="W29" s="91"/>
      <c r="Z29" s="98"/>
    </row>
    <row r="30" ht="22" customHeight="1" spans="1:26">
      <c r="A30" s="38" t="s">
        <v>68</v>
      </c>
      <c r="B30" s="43">
        <v>0</v>
      </c>
      <c r="C30" s="43">
        <v>0</v>
      </c>
      <c r="D30" s="39"/>
      <c r="E30" s="39">
        <v>0</v>
      </c>
      <c r="F30" s="54">
        <v>1000</v>
      </c>
      <c r="G30" s="42"/>
      <c r="H30" s="55">
        <v>1000</v>
      </c>
      <c r="I30" s="42"/>
      <c r="J30" s="67">
        <f t="shared" si="4"/>
        <v>1000</v>
      </c>
      <c r="K30" s="72"/>
      <c r="L30" s="67">
        <f t="shared" si="6"/>
        <v>1000</v>
      </c>
      <c r="M30" s="72"/>
      <c r="N30" s="38" t="s">
        <v>69</v>
      </c>
      <c r="O30" s="43">
        <v>70</v>
      </c>
      <c r="P30" s="71">
        <v>53</v>
      </c>
      <c r="Q30" s="76">
        <v>17</v>
      </c>
      <c r="R30" s="42">
        <f t="shared" si="10"/>
        <v>0.242857142857143</v>
      </c>
      <c r="S30" s="67">
        <f t="shared" si="11"/>
        <v>-36</v>
      </c>
      <c r="T30" s="90">
        <f t="shared" si="8"/>
        <v>-0.679245283018868</v>
      </c>
      <c r="U30" s="91"/>
      <c r="V30" s="91"/>
      <c r="W30" s="91"/>
      <c r="Z30" s="98"/>
    </row>
    <row r="31" ht="22" customHeight="1" spans="1:23">
      <c r="A31" s="38" t="s">
        <v>70</v>
      </c>
      <c r="B31" s="43">
        <v>2</v>
      </c>
      <c r="C31" s="43">
        <v>1.5</v>
      </c>
      <c r="D31" s="39">
        <v>36</v>
      </c>
      <c r="E31" s="39">
        <f>D31*0.75</f>
        <v>27</v>
      </c>
      <c r="F31" s="54">
        <f>H31+9</f>
        <v>34</v>
      </c>
      <c r="G31" s="42">
        <f t="shared" si="2"/>
        <v>17</v>
      </c>
      <c r="H31" s="55">
        <v>25</v>
      </c>
      <c r="I31" s="42">
        <f t="shared" si="3"/>
        <v>16.6666666666667</v>
      </c>
      <c r="J31" s="67">
        <f t="shared" si="4"/>
        <v>-2</v>
      </c>
      <c r="K31" s="72">
        <f t="shared" si="5"/>
        <v>-0.0555555555555556</v>
      </c>
      <c r="L31" s="67">
        <f t="shared" si="6"/>
        <v>-2</v>
      </c>
      <c r="M31" s="72">
        <f t="shared" si="7"/>
        <v>-0.0740740740740741</v>
      </c>
      <c r="N31" s="38" t="s">
        <v>71</v>
      </c>
      <c r="O31" s="43">
        <v>5200</v>
      </c>
      <c r="P31" s="76"/>
      <c r="Q31" s="76"/>
      <c r="R31" s="42">
        <f t="shared" si="10"/>
        <v>0</v>
      </c>
      <c r="S31" s="67">
        <f t="shared" si="11"/>
        <v>0</v>
      </c>
      <c r="T31" s="90" t="str">
        <f t="shared" si="8"/>
        <v/>
      </c>
      <c r="U31" s="91"/>
      <c r="V31" s="91"/>
      <c r="W31" s="91"/>
    </row>
    <row r="32" ht="22" customHeight="1" spans="1:23">
      <c r="A32" s="37" t="s">
        <v>72</v>
      </c>
      <c r="B32" s="43">
        <v>22273</v>
      </c>
      <c r="C32" s="43">
        <v>22273</v>
      </c>
      <c r="D32" s="39">
        <v>9603</v>
      </c>
      <c r="E32" s="39">
        <f>D32</f>
        <v>9603</v>
      </c>
      <c r="F32" s="45">
        <f>H32</f>
        <v>8745</v>
      </c>
      <c r="G32" s="42">
        <f t="shared" si="2"/>
        <v>0.392627845373322</v>
      </c>
      <c r="H32" s="39">
        <v>8745</v>
      </c>
      <c r="I32" s="42">
        <f t="shared" si="3"/>
        <v>0.392627845373322</v>
      </c>
      <c r="J32" s="67">
        <f t="shared" si="4"/>
        <v>-858</v>
      </c>
      <c r="K32" s="72">
        <f t="shared" si="5"/>
        <v>-0.0893470790378007</v>
      </c>
      <c r="L32" s="67">
        <f t="shared" si="6"/>
        <v>-858</v>
      </c>
      <c r="M32" s="72">
        <f t="shared" si="7"/>
        <v>-0.0893470790378007</v>
      </c>
      <c r="N32" s="77"/>
      <c r="O32" s="43"/>
      <c r="P32" s="76"/>
      <c r="Q32" s="76"/>
      <c r="R32" s="42"/>
      <c r="S32" s="67">
        <f t="shared" si="11"/>
        <v>0</v>
      </c>
      <c r="T32" s="90" t="str">
        <f t="shared" si="8"/>
        <v/>
      </c>
      <c r="U32" s="91"/>
      <c r="V32" s="91"/>
      <c r="W32" s="91"/>
    </row>
    <row r="33" ht="22" customHeight="1" spans="1:23">
      <c r="A33" s="56" t="s">
        <v>73</v>
      </c>
      <c r="B33" s="57">
        <v>126</v>
      </c>
      <c r="C33" s="57">
        <v>126</v>
      </c>
      <c r="D33" s="58">
        <v>0</v>
      </c>
      <c r="E33" s="39">
        <f>D33</f>
        <v>0</v>
      </c>
      <c r="F33" s="59">
        <v>0</v>
      </c>
      <c r="G33" s="42">
        <f t="shared" si="2"/>
        <v>0</v>
      </c>
      <c r="H33" s="39">
        <v>0</v>
      </c>
      <c r="I33" s="42">
        <f t="shared" si="3"/>
        <v>0</v>
      </c>
      <c r="J33" s="67">
        <f t="shared" si="4"/>
        <v>0</v>
      </c>
      <c r="K33" s="72"/>
      <c r="L33" s="67">
        <f t="shared" si="6"/>
        <v>0</v>
      </c>
      <c r="M33" s="72"/>
      <c r="N33" s="37" t="s">
        <v>74</v>
      </c>
      <c r="O33" s="78">
        <v>32811</v>
      </c>
      <c r="P33" s="46">
        <v>21610</v>
      </c>
      <c r="Q33" s="78">
        <v>73260</v>
      </c>
      <c r="R33" s="42">
        <f>IF(O33=0,"",Q33/O33)</f>
        <v>2.23278778458444</v>
      </c>
      <c r="S33" s="67">
        <f t="shared" si="11"/>
        <v>51650</v>
      </c>
      <c r="T33" s="90">
        <f t="shared" si="8"/>
        <v>2.39009717723276</v>
      </c>
      <c r="U33" s="91"/>
      <c r="V33" s="91"/>
      <c r="W33" s="91"/>
    </row>
    <row r="34" ht="22" customHeight="1" spans="1:23">
      <c r="A34" s="38"/>
      <c r="B34" s="60"/>
      <c r="C34" s="60"/>
      <c r="D34" s="52"/>
      <c r="E34" s="52"/>
      <c r="F34" s="53"/>
      <c r="G34" s="42"/>
      <c r="H34" s="52"/>
      <c r="I34" s="42"/>
      <c r="J34" s="79"/>
      <c r="K34" s="42"/>
      <c r="L34" s="80"/>
      <c r="M34" s="42"/>
      <c r="N34" s="56" t="s">
        <v>75</v>
      </c>
      <c r="O34" s="81">
        <v>254</v>
      </c>
      <c r="P34" s="81">
        <v>0</v>
      </c>
      <c r="Q34" s="81">
        <v>165</v>
      </c>
      <c r="R34" s="42">
        <f>IF(O34=0,"",Q34/O34)</f>
        <v>0.649606299212598</v>
      </c>
      <c r="S34" s="67">
        <f t="shared" si="11"/>
        <v>165</v>
      </c>
      <c r="T34" s="90">
        <v>1</v>
      </c>
      <c r="U34" s="91"/>
      <c r="V34" s="91"/>
      <c r="W34" s="91"/>
    </row>
  </sheetData>
  <mergeCells count="13">
    <mergeCell ref="A1:T1"/>
    <mergeCell ref="F3:I3"/>
    <mergeCell ref="J3:M3"/>
    <mergeCell ref="Q3:R3"/>
    <mergeCell ref="S3:T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19</v>
      </c>
      <c r="B1" s="2">
        <v>22975</v>
      </c>
    </row>
    <row r="2" spans="1:2">
      <c r="A2" s="3" t="s">
        <v>76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77</v>
      </c>
      <c r="B4" s="2">
        <v>8682</v>
      </c>
      <c r="D4" s="4">
        <f>SUM(D5:D7)</f>
        <v>10475</v>
      </c>
    </row>
    <row r="5" spans="1:4">
      <c r="A5" s="5" t="s">
        <v>78</v>
      </c>
      <c r="B5" s="6">
        <v>8166</v>
      </c>
      <c r="C5">
        <v>1793</v>
      </c>
      <c r="D5" s="4">
        <f>SUM(B5:C5)</f>
        <v>9959</v>
      </c>
    </row>
    <row r="6" spans="1:4">
      <c r="A6" s="5" t="s">
        <v>79</v>
      </c>
      <c r="B6" s="2"/>
      <c r="D6" s="4">
        <f t="shared" ref="D6:D26" si="0">SUM(B6:C6)</f>
        <v>0</v>
      </c>
    </row>
    <row r="7" spans="1:4">
      <c r="A7" s="5" t="s">
        <v>80</v>
      </c>
      <c r="B7" s="2">
        <v>516</v>
      </c>
      <c r="D7" s="4">
        <f t="shared" si="0"/>
        <v>516</v>
      </c>
    </row>
    <row r="8" spans="1:4">
      <c r="A8" s="3" t="s">
        <v>81</v>
      </c>
      <c r="B8" s="7">
        <v>7123</v>
      </c>
      <c r="D8" s="4">
        <f>SUM(D9:D25)</f>
        <v>8440</v>
      </c>
    </row>
    <row r="9" spans="1:4">
      <c r="A9" s="5" t="s">
        <v>82</v>
      </c>
      <c r="B9" s="6">
        <v>17</v>
      </c>
      <c r="D9" s="4">
        <f t="shared" si="0"/>
        <v>17</v>
      </c>
    </row>
    <row r="10" spans="1:4">
      <c r="A10" s="5" t="s">
        <v>83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84</v>
      </c>
      <c r="B11" s="2"/>
      <c r="D11" s="4">
        <f t="shared" si="0"/>
        <v>0</v>
      </c>
    </row>
    <row r="12" spans="1:4">
      <c r="A12" s="5" t="s">
        <v>85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86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87</v>
      </c>
      <c r="B14" s="8"/>
      <c r="D14" s="4">
        <f t="shared" si="0"/>
        <v>0</v>
      </c>
      <c r="N14" s="13">
        <v>367194691.51</v>
      </c>
    </row>
    <row r="15" spans="1:14">
      <c r="A15" s="5" t="s">
        <v>88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89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90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91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92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93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94</v>
      </c>
      <c r="B21" s="8"/>
      <c r="D21" s="4">
        <f t="shared" si="0"/>
        <v>0</v>
      </c>
    </row>
    <row r="22" spans="1:14">
      <c r="A22" s="5" t="s">
        <v>95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96</v>
      </c>
      <c r="B23" s="8"/>
      <c r="D23" s="4">
        <f t="shared" si="0"/>
        <v>0</v>
      </c>
      <c r="N23">
        <v>788534216.47</v>
      </c>
    </row>
    <row r="24" spans="1:4">
      <c r="A24" s="9" t="s">
        <v>97</v>
      </c>
      <c r="B24" s="10"/>
      <c r="D24" s="4">
        <f t="shared" si="0"/>
        <v>0</v>
      </c>
    </row>
    <row r="25" spans="1:4">
      <c r="A25" s="5" t="s">
        <v>98</v>
      </c>
      <c r="B25" s="2"/>
      <c r="D25" s="4">
        <f t="shared" si="0"/>
        <v>0</v>
      </c>
    </row>
    <row r="26" spans="1:4">
      <c r="A26" s="3" t="s">
        <v>56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58</v>
      </c>
      <c r="B27" s="6">
        <v>1052</v>
      </c>
    </row>
    <row r="28" spans="1:2">
      <c r="A28" s="11" t="s">
        <v>60</v>
      </c>
      <c r="B28" s="6">
        <v>2499</v>
      </c>
    </row>
    <row r="29" spans="1:2">
      <c r="A29" s="11" t="s">
        <v>62</v>
      </c>
      <c r="B29" s="6">
        <v>1988</v>
      </c>
    </row>
    <row r="30" spans="1:2">
      <c r="A30" s="5" t="s">
        <v>64</v>
      </c>
      <c r="B30" s="6"/>
    </row>
    <row r="31" spans="1:2">
      <c r="A31" s="5" t="s">
        <v>66</v>
      </c>
      <c r="B31" s="6">
        <v>638</v>
      </c>
    </row>
    <row r="32" spans="1:2">
      <c r="A32" s="5" t="s">
        <v>99</v>
      </c>
      <c r="B32" s="12"/>
    </row>
  </sheetData>
  <protectedRanges>
    <protectedRange sqref="B6" name="区域1_18_2_1"/>
    <protectedRange sqref="B11" name="区域1_10_1"/>
    <protectedRange sqref="B10" name="区域1_15_1_1"/>
    <protectedRange sqref="B14 B18 B21 B23" name="区域1_2_11"/>
    <protectedRange sqref="B7" name="区域1_17_2_1_1"/>
    <protectedRange sqref="B5" name="区域1_2"/>
    <protectedRange sqref="B9" name="区域1_2_3"/>
    <protectedRange sqref="B12:B13" name="区域1_2_5"/>
    <protectedRange sqref="B15:B17" name="区域1_2_8"/>
    <protectedRange sqref="B19" name="区域1_2_9"/>
    <protectedRange sqref="B20" name="区域1_2_10"/>
    <protectedRange sqref="B22" name="区域1_2_12"/>
    <protectedRange sqref="B27:B31" name="区域1_2_7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/>
  <rangeList sheetStid="3" master="">
    <arrUserId title="区域1_18_2_1" rangeCreator="" othersAccessPermission="edit"/>
    <arrUserId title="区域1_10_1" rangeCreator="" othersAccessPermission="edit"/>
    <arrUserId title="区域1_15_1_1" rangeCreator="" othersAccessPermission="edit"/>
    <arrUserId title="区域1_2_11" rangeCreator="" othersAccessPermission="edit"/>
    <arrUserId title="区域1_17_2_1_1" rangeCreator="" othersAccessPermission="edit"/>
    <arrUserId title="区域1_2" rangeCreator="" othersAccessPermission="edit"/>
    <arrUserId title="区域1_2_3" rangeCreator="" othersAccessPermission="edit"/>
    <arrUserId title="区域1_2_5" rangeCreator="" othersAccessPermission="edit"/>
    <arrUserId title="区域1_2_8" rangeCreator="" othersAccessPermission="edit"/>
    <arrUserId title="区域1_2_9" rangeCreator="" othersAccessPermission="edit"/>
    <arrUserId title="区域1_2_10" rangeCreator="" othersAccessPermission="edit"/>
    <arrUserId title="区域1_2_12" rangeCreator="" othersAccessPermission="edit"/>
    <arrUserId title="区域1_2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2025-11-28T03:03:06Z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1920D95783D24919AE50F836B838B8DA</vt:lpwstr>
  </property>
</Properties>
</file>