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52"/>
  </bookViews>
  <sheets>
    <sheet name="Sheet1" sheetId="2" r:id="rId1"/>
    <sheet name="Sheet2" sheetId="3" r:id="rId2"/>
  </sheets>
  <definedNames>
    <definedName name="_xlnm._FilterDatabase" localSheetId="0" hidden="1">Sheet1!$A$3:$Y$34</definedName>
    <definedName name="_xlnm.Print_Area" localSheetId="0">Sheet1!$A$1:$T$34</definedName>
  </definedNames>
  <calcPr calcId="144525"/>
</workbook>
</file>

<file path=xl/sharedStrings.xml><?xml version="1.0" encoding="utf-8"?>
<sst xmlns="http://schemas.openxmlformats.org/spreadsheetml/2006/main" count="100">
  <si>
    <t>阿克陶县2025年9月份财政预算收支执行情况表</t>
  </si>
  <si>
    <t>编制单位： 阿克陶县财政局</t>
  </si>
  <si>
    <t>单位：万元</t>
  </si>
  <si>
    <t>项    目</t>
  </si>
  <si>
    <t>2025年年初预算数</t>
  </si>
  <si>
    <t>2025年预算数-体制改革后</t>
  </si>
  <si>
    <t>上年同期数</t>
  </si>
  <si>
    <t>体制改革后上年同期数</t>
  </si>
  <si>
    <t>累计完成情况</t>
  </si>
  <si>
    <t>比上年同期</t>
  </si>
  <si>
    <t>2025年预算数</t>
  </si>
  <si>
    <t>去年同口径金额</t>
  </si>
  <si>
    <t>占预算%</t>
  </si>
  <si>
    <t>体制改革后金额</t>
  </si>
  <si>
    <t>去年同口径增减额</t>
  </si>
  <si>
    <t>增减%</t>
  </si>
  <si>
    <t>体制改革后增减额</t>
  </si>
  <si>
    <t>金额</t>
  </si>
  <si>
    <t>增减额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</si>
  <si>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</si>
  <si>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</si>
  <si>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</si>
  <si>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</si>
  <si>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</si>
  <si>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</si>
  <si>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</si>
  <si>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</si>
  <si>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</si>
  <si>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</si>
  <si>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</si>
  <si>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</si>
  <si>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</si>
  <si>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</si>
  <si>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</si>
  <si>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</si>
  <si>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</si>
  <si>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</si>
  <si>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</si>
  <si>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</si>
  <si>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</si>
  <si>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</si>
  <si>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</si>
  <si>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</si>
  <si>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</si>
  <si>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</si>
  <si>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</si>
  <si>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</si>
  <si>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</si>
  <si>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</si>
  <si>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</si>
  <si>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</si>
  <si>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</si>
  <si>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</si>
  <si>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</si>
  <si>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</si>
  <si>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</si>
  <si>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</si>
  <si>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</si>
  <si>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</si>
  <si>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</si>
  <si>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</si>
  <si>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</si>
  <si>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</si>
  <si>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</si>
  <si>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</si>
  <si>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</si>
  <si>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</si>
  <si>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二十三、国债还本付息支出</t>
  </si>
  <si>
    <t>六、捐赠收入</t>
  </si>
  <si>
    <t>二十四、债务发行费用支出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</si>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</sst>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_);[Red]\(0\)"/>
    <numFmt numFmtId="179" formatCode="0_ ;[Red]\-0\ "/>
  </numFmts>
  <fonts count="37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b/>
      <sz val="12"/>
      <name val="宋体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b/>
      <sz val="12"/>
      <name val="华文仿宋"/>
      <charset val="134"/>
    </font>
    <font>
      <sz val="12"/>
      <name val="华文仿宋"/>
      <charset val="134"/>
    </font>
    <font>
      <sz val="12"/>
      <color rgb="FF000000"/>
      <name val="宋体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4" borderId="11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25" fillId="2" borderId="10" applyNumberFormat="0" applyAlignment="0" applyProtection="0">
      <alignment vertical="center"/>
    </xf>
    <xf numFmtId="0" fontId="34" fillId="16" borderId="14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/>
  </cellStyleXfs>
  <cellXfs count="9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41" fontId="9" fillId="0" borderId="1" xfId="49" applyNumberFormat="1" applyFont="1" applyFill="1" applyBorder="1" applyAlignment="1">
      <alignment wrapText="1"/>
    </xf>
    <xf numFmtId="10" fontId="9" fillId="0" borderId="1" xfId="49" applyNumberFormat="1" applyFont="1" applyFill="1" applyBorder="1" applyAlignment="1">
      <alignment wrapText="1"/>
    </xf>
    <xf numFmtId="0" fontId="8" fillId="0" borderId="1" xfId="49" applyFont="1" applyFill="1" applyBorder="1" applyAlignment="1">
      <alignment horizontal="center"/>
    </xf>
    <xf numFmtId="0" fontId="10" fillId="0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49" applyNumberFormat="1" applyFont="1" applyFill="1" applyBorder="1" applyAlignment="1" applyProtection="1">
      <alignment vertical="center" wrapText="1"/>
    </xf>
    <xf numFmtId="10" fontId="0" fillId="0" borderId="1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>
      <alignment wrapText="1"/>
    </xf>
    <xf numFmtId="41" fontId="0" fillId="0" borderId="1" xfId="0" applyNumberFormat="1" applyFont="1" applyFill="1" applyBorder="1" applyAlignment="1">
      <alignment wrapText="1"/>
    </xf>
    <xf numFmtId="0" fontId="10" fillId="0" borderId="2" xfId="49" applyFont="1" applyFill="1" applyBorder="1"/>
    <xf numFmtId="41" fontId="0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10" fillId="0" borderId="1" xfId="49" applyFont="1" applyFill="1" applyBorder="1" applyAlignment="1">
      <alignment horizontal="left"/>
    </xf>
    <xf numFmtId="178" fontId="0" fillId="0" borderId="1" xfId="49" applyNumberFormat="1" applyFont="1" applyFill="1" applyBorder="1" applyAlignment="1" applyProtection="1">
      <alignment vertical="center" wrapText="1"/>
    </xf>
    <xf numFmtId="0" fontId="0" fillId="0" borderId="1" xfId="49" applyFont="1" applyFill="1" applyBorder="1" applyAlignment="1" applyProtection="1">
      <alignment wrapText="1"/>
    </xf>
    <xf numFmtId="0" fontId="8" fillId="0" borderId="1" xfId="49" applyFont="1" applyFill="1" applyBorder="1" applyAlignment="1">
      <alignment horizontal="center" vertical="center"/>
    </xf>
    <xf numFmtId="41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11" fillId="0" borderId="0" xfId="0" applyFont="1" applyFill="1">
      <alignment vertical="center"/>
    </xf>
    <xf numFmtId="10" fontId="0" fillId="0" borderId="0" xfId="0" applyNumberFormat="1" applyFill="1" applyBorder="1">
      <alignment vertical="center"/>
    </xf>
    <xf numFmtId="0" fontId="4" fillId="0" borderId="0" xfId="49" applyFont="1" applyFill="1" applyBorder="1" applyAlignment="1">
      <alignment horizontal="center" vertical="center"/>
    </xf>
    <xf numFmtId="177" fontId="6" fillId="0" borderId="0" xfId="49" applyNumberFormat="1" applyFont="1" applyFill="1" applyBorder="1" applyAlignment="1"/>
    <xf numFmtId="10" fontId="6" fillId="0" borderId="0" xfId="49" applyNumberFormat="1" applyFont="1" applyFill="1" applyBorder="1" applyAlignment="1"/>
    <xf numFmtId="177" fontId="6" fillId="0" borderId="0" xfId="49" applyNumberFormat="1" applyFont="1" applyFill="1" applyBorder="1" applyAlignment="1">
      <alignment vertical="center"/>
    </xf>
    <xf numFmtId="0" fontId="8" fillId="0" borderId="5" xfId="49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wrapText="1"/>
    </xf>
    <xf numFmtId="10" fontId="12" fillId="0" borderId="1" xfId="0" applyNumberFormat="1" applyFont="1" applyFill="1" applyBorder="1" applyAlignment="1">
      <alignment horizontal="righ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41" fontId="14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10" fontId="13" fillId="0" borderId="1" xfId="0" applyNumberFormat="1" applyFont="1" applyFill="1" applyBorder="1" applyAlignment="1">
      <alignment horizontal="right" vertical="center" wrapText="1"/>
    </xf>
    <xf numFmtId="41" fontId="0" fillId="0" borderId="1" xfId="0" applyNumberFormat="1" applyFont="1" applyFill="1" applyBorder="1" applyAlignment="1" applyProtection="1">
      <alignment horizontal="right" wrapText="1"/>
    </xf>
    <xf numFmtId="41" fontId="0" fillId="0" borderId="6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179" fontId="0" fillId="0" borderId="1" xfId="49" applyNumberFormat="1" applyFont="1" applyFill="1" applyBorder="1" applyAlignment="1">
      <alignment wrapText="1"/>
    </xf>
    <xf numFmtId="179" fontId="0" fillId="0" borderId="1" xfId="49" applyNumberFormat="1" applyFont="1" applyFill="1" applyBorder="1" applyAlignment="1">
      <alignment vertical="center" wrapText="1"/>
    </xf>
    <xf numFmtId="41" fontId="0" fillId="0" borderId="1" xfId="8" applyNumberFormat="1" applyFont="1" applyFill="1" applyBorder="1" applyAlignment="1">
      <alignment wrapText="1"/>
    </xf>
    <xf numFmtId="177" fontId="0" fillId="0" borderId="1" xfId="49" applyNumberFormat="1" applyFont="1" applyFill="1" applyBorder="1" applyAlignment="1">
      <alignment wrapText="1"/>
    </xf>
    <xf numFmtId="177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>
      <alignment horizontal="right" vertical="center" wrapText="1"/>
    </xf>
    <xf numFmtId="177" fontId="0" fillId="0" borderId="0" xfId="0" applyNumberFormat="1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10" fontId="4" fillId="0" borderId="0" xfId="49" applyNumberFormat="1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horizontal="center"/>
    </xf>
    <xf numFmtId="177" fontId="5" fillId="0" borderId="0" xfId="49" applyNumberFormat="1" applyFont="1" applyFill="1" applyBorder="1" applyAlignment="1">
      <alignment horizontal="center" vertical="center"/>
    </xf>
    <xf numFmtId="1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/>
    <xf numFmtId="10" fontId="8" fillId="0" borderId="1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 wrapText="1"/>
    </xf>
    <xf numFmtId="10" fontId="0" fillId="0" borderId="1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178" fontId="0" fillId="0" borderId="0" xfId="0" applyNumberFormat="1" applyFill="1">
      <alignment vertical="center"/>
    </xf>
    <xf numFmtId="41" fontId="0" fillId="0" borderId="1" xfId="49" applyNumberFormat="1" applyFont="1" applyFill="1" applyBorder="1" applyAlignment="1" applyProtection="1">
      <alignment horizontal="right" vertical="center"/>
    </xf>
    <xf numFmtId="178" fontId="2" fillId="0" borderId="0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 applyProtection="1">
      <alignment horizontal="center" vertical="center"/>
    </xf>
    <xf numFmtId="179" fontId="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8"/>
  <sheetViews>
    <sheetView showGridLines="0" showZeros="0" tabSelected="1" topLeftCell="I13" workbookViewId="0">
      <selection activeCell="V18" sqref="V18"/>
    </sheetView>
  </sheetViews>
  <sheetFormatPr defaultColWidth="9" defaultRowHeight="15.6"/>
  <cols>
    <col min="1" max="1" width="28" style="15" customWidth="1"/>
    <col min="2" max="2" width="11.875" style="15" customWidth="1"/>
    <col min="3" max="3" width="9.875" style="15" customWidth="1"/>
    <col min="4" max="4" width="10.125" style="15" customWidth="1"/>
    <col min="5" max="5" width="9.625" style="15" customWidth="1"/>
    <col min="6" max="6" width="9.875" style="16" customWidth="1"/>
    <col min="7" max="7" width="9" style="17"/>
    <col min="8" max="8" width="9.875" style="16" customWidth="1"/>
    <col min="9" max="9" width="9.375" style="17"/>
    <col min="10" max="10" width="8" style="14" customWidth="1"/>
    <col min="11" max="11" width="10.25" style="17" customWidth="1"/>
    <col min="12" max="12" width="8.33333333333333" style="18" customWidth="1"/>
    <col min="13" max="13" width="9.75" style="17" customWidth="1"/>
    <col min="14" max="14" width="32" style="15" customWidth="1"/>
    <col min="15" max="15" width="10.875" style="15" customWidth="1"/>
    <col min="16" max="16" width="10.125" style="15" customWidth="1"/>
    <col min="17" max="17" width="11.25" style="15" customWidth="1"/>
    <col min="18" max="18" width="11.25" style="17" customWidth="1"/>
    <col min="19" max="19" width="7.58333333333333" style="19" customWidth="1"/>
    <col min="20" max="20" width="10.875" style="20" customWidth="1"/>
    <col min="21" max="21" width="10.3333333333333" style="21" customWidth="1"/>
    <col min="22" max="22" width="10.0833333333333" style="21" customWidth="1"/>
    <col min="23" max="23" width="3.25" style="15" customWidth="1"/>
    <col min="24" max="24" width="12.75" style="15" customWidth="1"/>
    <col min="25" max="25" width="11.25" style="15" customWidth="1"/>
    <col min="26" max="16384" width="9" style="15"/>
  </cols>
  <sheetData>
    <row r="1" ht="30.6" spans="1:22">
      <c r="A1" s="22" t="s">
        <v>0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53"/>
      <c r="M1" s="23"/>
      <c r="N1" s="22"/>
      <c r="O1" s="22"/>
      <c r="P1" s="22"/>
      <c r="Q1" s="22"/>
      <c r="R1" s="23"/>
      <c r="S1" s="53"/>
      <c r="T1" s="78"/>
      <c r="U1" s="79"/>
      <c r="V1" s="79"/>
    </row>
    <row r="2" ht="17.4" spans="1:22">
      <c r="A2" s="24" t="s">
        <v>1</v>
      </c>
      <c r="B2" s="25"/>
      <c r="C2" s="25"/>
      <c r="D2" s="25"/>
      <c r="E2" s="25"/>
      <c r="F2" s="25"/>
      <c r="G2" s="26"/>
      <c r="H2" s="25"/>
      <c r="I2" s="26"/>
      <c r="J2" s="54"/>
      <c r="K2" s="55"/>
      <c r="L2" s="56"/>
      <c r="M2" s="55"/>
      <c r="N2" s="24"/>
      <c r="O2" s="24"/>
      <c r="P2" s="25"/>
      <c r="Q2" s="25"/>
      <c r="R2" s="55"/>
      <c r="S2" s="80" t="s">
        <v>2</v>
      </c>
      <c r="T2" s="81"/>
      <c r="U2" s="82"/>
      <c r="V2" s="82"/>
    </row>
    <row r="3" ht="24" customHeight="1" spans="1:22">
      <c r="A3" s="27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8" t="s">
        <v>8</v>
      </c>
      <c r="G3" s="29"/>
      <c r="H3" s="29"/>
      <c r="I3" s="57"/>
      <c r="J3" s="28" t="s">
        <v>9</v>
      </c>
      <c r="K3" s="29"/>
      <c r="L3" s="29"/>
      <c r="M3" s="57"/>
      <c r="N3" s="27" t="s">
        <v>3</v>
      </c>
      <c r="O3" s="27" t="s">
        <v>10</v>
      </c>
      <c r="P3" s="27" t="s">
        <v>6</v>
      </c>
      <c r="Q3" s="47" t="s">
        <v>8</v>
      </c>
      <c r="R3" s="83"/>
      <c r="S3" s="47" t="s">
        <v>9</v>
      </c>
      <c r="T3" s="83"/>
      <c r="U3" s="84"/>
      <c r="V3" s="84"/>
    </row>
    <row r="4" ht="58" customHeight="1" spans="1:22">
      <c r="A4" s="27"/>
      <c r="B4" s="27"/>
      <c r="C4" s="27"/>
      <c r="D4" s="27"/>
      <c r="E4" s="27"/>
      <c r="F4" s="30" t="s">
        <v>11</v>
      </c>
      <c r="G4" s="31" t="s">
        <v>12</v>
      </c>
      <c r="H4" s="30" t="s">
        <v>13</v>
      </c>
      <c r="I4" s="31" t="s">
        <v>12</v>
      </c>
      <c r="J4" s="30" t="s">
        <v>14</v>
      </c>
      <c r="K4" s="31" t="s">
        <v>15</v>
      </c>
      <c r="L4" s="58" t="s">
        <v>16</v>
      </c>
      <c r="M4" s="31" t="s">
        <v>15</v>
      </c>
      <c r="N4" s="27"/>
      <c r="O4" s="27"/>
      <c r="P4" s="27"/>
      <c r="Q4" s="27" t="s">
        <v>17</v>
      </c>
      <c r="R4" s="31" t="s">
        <v>12</v>
      </c>
      <c r="S4" s="58" t="s">
        <v>18</v>
      </c>
      <c r="T4" s="31" t="s">
        <v>15</v>
      </c>
      <c r="U4" s="85"/>
      <c r="V4" s="85"/>
    </row>
    <row r="5" ht="22" customHeight="1" spans="1:25">
      <c r="A5" s="27" t="s">
        <v>19</v>
      </c>
      <c r="B5" s="32">
        <f>SUM(B6+B32+B33)</f>
        <v>101529</v>
      </c>
      <c r="C5" s="32">
        <f t="shared" ref="C5:H5" si="0">SUM(C6+C32+C33)</f>
        <v>77585.5</v>
      </c>
      <c r="D5" s="32">
        <f t="shared" si="0"/>
        <v>65884</v>
      </c>
      <c r="E5" s="32">
        <f t="shared" si="0"/>
        <v>48732.875</v>
      </c>
      <c r="F5" s="32">
        <f t="shared" si="0"/>
        <v>72099</v>
      </c>
      <c r="G5" s="33">
        <f>F5/B5</f>
        <v>0.710132080489318</v>
      </c>
      <c r="H5" s="32">
        <f t="shared" si="0"/>
        <v>52892</v>
      </c>
      <c r="I5" s="33">
        <f>H5/C5</f>
        <v>0.681725322386271</v>
      </c>
      <c r="J5" s="59">
        <f>F5-D5</f>
        <v>6215</v>
      </c>
      <c r="K5" s="60">
        <f>J5/D5</f>
        <v>0.0943324631169935</v>
      </c>
      <c r="L5" s="61">
        <f>H5-E5</f>
        <v>4159.125</v>
      </c>
      <c r="M5" s="60">
        <f>L5/E5</f>
        <v>0.0853453649102377</v>
      </c>
      <c r="N5" s="47" t="s">
        <v>20</v>
      </c>
      <c r="O5" s="39">
        <f>O6+O33+O34</f>
        <v>540703</v>
      </c>
      <c r="P5" s="39">
        <f>P6+P33+P34</f>
        <v>463666</v>
      </c>
      <c r="Q5" s="39">
        <f>Q6+Q33+Q34</f>
        <v>518008</v>
      </c>
      <c r="R5" s="38">
        <f>IF(O5=0,"",Q5/O5)</f>
        <v>0.958026865025717</v>
      </c>
      <c r="S5" s="61">
        <f>S6+S33+S34</f>
        <v>54342</v>
      </c>
      <c r="T5" s="86">
        <f>IF(P5=0,"",S5/P5)</f>
        <v>0.11720074363874</v>
      </c>
      <c r="U5" s="87"/>
      <c r="V5" s="87"/>
      <c r="Y5" s="87"/>
    </row>
    <row r="6" ht="22" customHeight="1" spans="1:25">
      <c r="A6" s="34" t="s">
        <v>21</v>
      </c>
      <c r="B6" s="32">
        <f>B7+B24</f>
        <v>79130</v>
      </c>
      <c r="C6" s="32">
        <f t="shared" ref="C6:H6" si="1">C7+C24</f>
        <v>55186.5</v>
      </c>
      <c r="D6" s="32">
        <f t="shared" si="1"/>
        <v>55044</v>
      </c>
      <c r="E6" s="32">
        <f t="shared" si="1"/>
        <v>37892.875</v>
      </c>
      <c r="F6" s="32">
        <f t="shared" si="1"/>
        <v>63074</v>
      </c>
      <c r="G6" s="33">
        <f t="shared" ref="G6:G34" si="2">F6/B6</f>
        <v>0.797093390623025</v>
      </c>
      <c r="H6" s="32">
        <f t="shared" si="1"/>
        <v>43867</v>
      </c>
      <c r="I6" s="33">
        <f t="shared" ref="I6:I33" si="3">H6/C6</f>
        <v>0.794886430558198</v>
      </c>
      <c r="J6" s="61">
        <f t="shared" ref="J6:J33" si="4">F6-D6</f>
        <v>8030</v>
      </c>
      <c r="K6" s="60">
        <f t="shared" ref="K6:K33" si="5">J6/D6</f>
        <v>0.145883293365308</v>
      </c>
      <c r="L6" s="61">
        <f t="shared" ref="L6:L33" si="6">H6-E6</f>
        <v>5974.125</v>
      </c>
      <c r="M6" s="60">
        <f t="shared" ref="M6:M33" si="7">L6/E6</f>
        <v>0.157658266890543</v>
      </c>
      <c r="N6" s="34" t="s">
        <v>22</v>
      </c>
      <c r="O6" s="39">
        <f>SUM(O7:O31)</f>
        <v>507638</v>
      </c>
      <c r="P6" s="39">
        <f>SUM(P7:P31)</f>
        <v>441701</v>
      </c>
      <c r="Q6" s="39">
        <f>SUM(Q7:Q31)</f>
        <v>431296</v>
      </c>
      <c r="R6" s="38">
        <f>IF(O6=0,"",Q6/O6)</f>
        <v>0.849613307120428</v>
      </c>
      <c r="S6" s="61">
        <f>SUM(S7:S30)</f>
        <v>-10405</v>
      </c>
      <c r="T6" s="86">
        <f t="shared" ref="T6:T37" si="8">IF(P6=0,"",S6/P6)</f>
        <v>-0.0235566593691207</v>
      </c>
      <c r="U6" s="87"/>
      <c r="V6" s="87"/>
      <c r="X6" s="88"/>
      <c r="Y6" s="87"/>
    </row>
    <row r="7" ht="22" customHeight="1" spans="1:25">
      <c r="A7" s="34" t="s">
        <v>23</v>
      </c>
      <c r="B7" s="32">
        <f>SUM(B8:B22)</f>
        <v>49608</v>
      </c>
      <c r="C7" s="32">
        <f t="shared" ref="C7:H7" si="9">SUM(C8:C22)</f>
        <v>27417.75</v>
      </c>
      <c r="D7" s="32">
        <f t="shared" si="9"/>
        <v>26535</v>
      </c>
      <c r="E7" s="32">
        <f t="shared" si="9"/>
        <v>15632.375</v>
      </c>
      <c r="F7" s="32">
        <f t="shared" si="9"/>
        <v>27591</v>
      </c>
      <c r="G7" s="33">
        <f t="shared" si="2"/>
        <v>0.55618045476536</v>
      </c>
      <c r="H7" s="32">
        <f t="shared" si="9"/>
        <v>15639</v>
      </c>
      <c r="I7" s="33">
        <f t="shared" si="3"/>
        <v>0.570396914407637</v>
      </c>
      <c r="J7" s="61">
        <f t="shared" si="4"/>
        <v>1056</v>
      </c>
      <c r="K7" s="60">
        <f t="shared" si="5"/>
        <v>0.0397964951950254</v>
      </c>
      <c r="L7" s="61">
        <f t="shared" si="6"/>
        <v>6.625</v>
      </c>
      <c r="M7" s="60">
        <f t="shared" si="7"/>
        <v>0.000423799966415852</v>
      </c>
      <c r="N7" s="35" t="s">
        <v>24</v>
      </c>
      <c r="O7" s="62">
        <v>73392</v>
      </c>
      <c r="P7" s="63">
        <v>56239</v>
      </c>
      <c r="Q7" s="89">
        <v>55052</v>
      </c>
      <c r="R7" s="38">
        <f>IF(O7=0,"",Q7/O7)</f>
        <v>0.750109003706126</v>
      </c>
      <c r="S7" s="61">
        <f>Q7-P7</f>
        <v>-1187</v>
      </c>
      <c r="T7" s="86">
        <f t="shared" si="8"/>
        <v>-0.0211063496861609</v>
      </c>
      <c r="U7" s="87"/>
      <c r="V7" s="87"/>
      <c r="Y7" s="87"/>
    </row>
    <row r="8" ht="22" customHeight="1" spans="1:25">
      <c r="A8" s="35" t="s">
        <v>25</v>
      </c>
      <c r="B8" s="36">
        <v>24034</v>
      </c>
      <c r="C8" s="36">
        <v>12017</v>
      </c>
      <c r="D8" s="37">
        <v>11564</v>
      </c>
      <c r="E8" s="37">
        <f>D8*0.5</f>
        <v>5782</v>
      </c>
      <c r="F8" s="37">
        <f>H8+4101+1019+69</f>
        <v>9940</v>
      </c>
      <c r="G8" s="38">
        <f t="shared" si="2"/>
        <v>0.413580760589165</v>
      </c>
      <c r="H8" s="37">
        <v>4751</v>
      </c>
      <c r="I8" s="38">
        <f t="shared" si="3"/>
        <v>0.39535657818091</v>
      </c>
      <c r="J8" s="61">
        <f t="shared" si="4"/>
        <v>-1624</v>
      </c>
      <c r="K8" s="64">
        <f t="shared" si="5"/>
        <v>-0.14043583535109</v>
      </c>
      <c r="L8" s="61">
        <f t="shared" si="6"/>
        <v>-1031</v>
      </c>
      <c r="M8" s="64">
        <f t="shared" si="7"/>
        <v>-0.178312002767209</v>
      </c>
      <c r="N8" s="35" t="s">
        <v>26</v>
      </c>
      <c r="O8" s="65">
        <v>0</v>
      </c>
      <c r="P8" s="63">
        <v>0</v>
      </c>
      <c r="Q8" s="89">
        <v>0</v>
      </c>
      <c r="R8" s="38" t="str">
        <f t="shared" ref="R8:R37" si="10">IF(O8=0,"",Q8/O8)</f>
        <v/>
      </c>
      <c r="S8" s="61">
        <f t="shared" ref="S8:S37" si="11">Q8-P8</f>
        <v>0</v>
      </c>
      <c r="T8" s="86" t="str">
        <f t="shared" si="8"/>
        <v/>
      </c>
      <c r="U8" s="87"/>
      <c r="V8" s="90"/>
      <c r="X8" s="88"/>
      <c r="Y8" s="87"/>
    </row>
    <row r="9" ht="22" customHeight="1" spans="1:22">
      <c r="A9" s="35" t="s">
        <v>27</v>
      </c>
      <c r="B9" s="36">
        <v>5602</v>
      </c>
      <c r="C9" s="36">
        <v>2100.75</v>
      </c>
      <c r="D9" s="39">
        <v>3747</v>
      </c>
      <c r="E9" s="39">
        <f>D9*0.375</f>
        <v>1405.125</v>
      </c>
      <c r="F9" s="39">
        <f>H9+3038+759</f>
        <v>6075</v>
      </c>
      <c r="G9" s="38">
        <f t="shared" si="2"/>
        <v>1.08443413066762</v>
      </c>
      <c r="H9" s="39">
        <v>2278</v>
      </c>
      <c r="I9" s="38">
        <f t="shared" si="3"/>
        <v>1.08437462810901</v>
      </c>
      <c r="J9" s="61">
        <f t="shared" si="4"/>
        <v>2328</v>
      </c>
      <c r="K9" s="64">
        <f t="shared" si="5"/>
        <v>0.621297037630104</v>
      </c>
      <c r="L9" s="61">
        <f t="shared" si="6"/>
        <v>872.875</v>
      </c>
      <c r="M9" s="64">
        <f t="shared" si="7"/>
        <v>0.62120807757317</v>
      </c>
      <c r="N9" s="35" t="s">
        <v>28</v>
      </c>
      <c r="O9" s="66">
        <v>0</v>
      </c>
      <c r="P9" s="63">
        <v>285</v>
      </c>
      <c r="Q9" s="89">
        <v>458</v>
      </c>
      <c r="R9" s="38" t="str">
        <f t="shared" si="10"/>
        <v/>
      </c>
      <c r="S9" s="61">
        <f t="shared" si="11"/>
        <v>173</v>
      </c>
      <c r="T9" s="86">
        <f t="shared" si="8"/>
        <v>0.607017543859649</v>
      </c>
      <c r="U9" s="87"/>
      <c r="V9" s="87"/>
    </row>
    <row r="10" ht="22" customHeight="1" spans="1:22">
      <c r="A10" s="35" t="s">
        <v>29</v>
      </c>
      <c r="B10" s="36">
        <v>3356</v>
      </c>
      <c r="C10" s="36">
        <v>1258.5</v>
      </c>
      <c r="D10" s="37">
        <v>906</v>
      </c>
      <c r="E10" s="37">
        <f>D10*0.375</f>
        <v>339.75</v>
      </c>
      <c r="F10" s="39">
        <f>H10+430+108</f>
        <v>861</v>
      </c>
      <c r="G10" s="38">
        <f t="shared" si="2"/>
        <v>0.256555423122765</v>
      </c>
      <c r="H10" s="39">
        <v>323</v>
      </c>
      <c r="I10" s="38">
        <f t="shared" si="3"/>
        <v>0.256654747715534</v>
      </c>
      <c r="J10" s="61">
        <f t="shared" si="4"/>
        <v>-45</v>
      </c>
      <c r="K10" s="64">
        <f t="shared" si="5"/>
        <v>-0.0496688741721854</v>
      </c>
      <c r="L10" s="61">
        <f t="shared" si="6"/>
        <v>-16.75</v>
      </c>
      <c r="M10" s="64">
        <f t="shared" si="7"/>
        <v>-0.0493009565857248</v>
      </c>
      <c r="N10" s="35" t="s">
        <v>30</v>
      </c>
      <c r="O10" s="65">
        <v>46178</v>
      </c>
      <c r="P10" s="63">
        <v>37478</v>
      </c>
      <c r="Q10" s="89">
        <v>34684</v>
      </c>
      <c r="R10" s="38">
        <f t="shared" si="10"/>
        <v>0.751093594352289</v>
      </c>
      <c r="S10" s="61">
        <f t="shared" si="11"/>
        <v>-2794</v>
      </c>
      <c r="T10" s="86">
        <f t="shared" si="8"/>
        <v>-0.0745504029030365</v>
      </c>
      <c r="U10" s="87"/>
      <c r="V10" s="87"/>
    </row>
    <row r="11" ht="22" customHeight="1" spans="1:22">
      <c r="A11" s="35" t="s">
        <v>31</v>
      </c>
      <c r="B11" s="36">
        <v>7231</v>
      </c>
      <c r="C11" s="36">
        <v>3615.5</v>
      </c>
      <c r="D11" s="37">
        <v>4425</v>
      </c>
      <c r="E11" s="37">
        <f>D11*0.5</f>
        <v>2212.5</v>
      </c>
      <c r="F11" s="37">
        <f>H11+2428</f>
        <v>4856</v>
      </c>
      <c r="G11" s="38">
        <f t="shared" si="2"/>
        <v>0.671553035541419</v>
      </c>
      <c r="H11" s="37">
        <v>2428</v>
      </c>
      <c r="I11" s="38">
        <f t="shared" si="3"/>
        <v>0.671553035541419</v>
      </c>
      <c r="J11" s="61">
        <f t="shared" si="4"/>
        <v>431</v>
      </c>
      <c r="K11" s="64">
        <f t="shared" si="5"/>
        <v>0.0974011299435028</v>
      </c>
      <c r="L11" s="61">
        <f t="shared" si="6"/>
        <v>215.5</v>
      </c>
      <c r="M11" s="64">
        <f t="shared" si="7"/>
        <v>0.0974011299435028</v>
      </c>
      <c r="N11" s="35" t="s">
        <v>32</v>
      </c>
      <c r="O11" s="65">
        <v>138407</v>
      </c>
      <c r="P11" s="63">
        <v>120118</v>
      </c>
      <c r="Q11" s="89">
        <v>143717</v>
      </c>
      <c r="R11" s="38">
        <f t="shared" si="10"/>
        <v>1.03836511159118</v>
      </c>
      <c r="S11" s="61">
        <f t="shared" si="11"/>
        <v>23599</v>
      </c>
      <c r="T11" s="86">
        <f t="shared" si="8"/>
        <v>0.196465142609767</v>
      </c>
      <c r="U11" s="87"/>
      <c r="V11" s="87"/>
    </row>
    <row r="12" ht="22" customHeight="1" spans="1:25">
      <c r="A12" s="35" t="s">
        <v>33</v>
      </c>
      <c r="B12" s="36">
        <v>1871</v>
      </c>
      <c r="C12" s="36">
        <v>1632</v>
      </c>
      <c r="D12" s="37">
        <v>802</v>
      </c>
      <c r="E12" s="37">
        <f>D12</f>
        <v>802</v>
      </c>
      <c r="F12" s="36">
        <f>H12</f>
        <v>663</v>
      </c>
      <c r="G12" s="38">
        <f t="shared" si="2"/>
        <v>0.354355959380011</v>
      </c>
      <c r="H12" s="36">
        <v>663</v>
      </c>
      <c r="I12" s="38">
        <f t="shared" si="3"/>
        <v>0.40625</v>
      </c>
      <c r="J12" s="61">
        <f t="shared" si="4"/>
        <v>-139</v>
      </c>
      <c r="K12" s="64">
        <f t="shared" si="5"/>
        <v>-0.173316708229426</v>
      </c>
      <c r="L12" s="61">
        <f t="shared" si="6"/>
        <v>-139</v>
      </c>
      <c r="M12" s="64">
        <f t="shared" si="7"/>
        <v>-0.173316708229426</v>
      </c>
      <c r="N12" s="35" t="s">
        <v>34</v>
      </c>
      <c r="O12" s="65">
        <v>167</v>
      </c>
      <c r="P12" s="63">
        <v>145</v>
      </c>
      <c r="Q12" s="89">
        <v>184</v>
      </c>
      <c r="R12" s="38">
        <f t="shared" si="10"/>
        <v>1.10179640718563</v>
      </c>
      <c r="S12" s="61">
        <f t="shared" si="11"/>
        <v>39</v>
      </c>
      <c r="T12" s="86">
        <f t="shared" si="8"/>
        <v>0.268965517241379</v>
      </c>
      <c r="U12" s="87"/>
      <c r="V12" s="87"/>
      <c r="W12" s="87"/>
      <c r="X12" s="87"/>
      <c r="Y12" s="87"/>
    </row>
    <row r="13" ht="22" customHeight="1" spans="1:22">
      <c r="A13" s="35" t="s">
        <v>35</v>
      </c>
      <c r="B13" s="36">
        <v>775</v>
      </c>
      <c r="C13" s="36">
        <v>694</v>
      </c>
      <c r="D13" s="37">
        <v>279</v>
      </c>
      <c r="E13" s="37">
        <f t="shared" ref="E13:E19" si="12">D13</f>
        <v>279</v>
      </c>
      <c r="F13" s="36">
        <f t="shared" ref="F13:F19" si="13">H13</f>
        <v>1309</v>
      </c>
      <c r="G13" s="38">
        <f t="shared" si="2"/>
        <v>1.68903225806452</v>
      </c>
      <c r="H13" s="37">
        <v>1309</v>
      </c>
      <c r="I13" s="38">
        <f t="shared" si="3"/>
        <v>1.88616714697406</v>
      </c>
      <c r="J13" s="61">
        <f t="shared" si="4"/>
        <v>1030</v>
      </c>
      <c r="K13" s="64">
        <f t="shared" si="5"/>
        <v>3.69175627240143</v>
      </c>
      <c r="L13" s="61">
        <f t="shared" si="6"/>
        <v>1030</v>
      </c>
      <c r="M13" s="64">
        <f t="shared" si="7"/>
        <v>3.69175627240143</v>
      </c>
      <c r="N13" s="35" t="s">
        <v>36</v>
      </c>
      <c r="O13" s="65">
        <v>3101</v>
      </c>
      <c r="P13" s="63">
        <v>2773</v>
      </c>
      <c r="Q13" s="89">
        <v>3414</v>
      </c>
      <c r="R13" s="38">
        <f t="shared" si="10"/>
        <v>1.10093518219929</v>
      </c>
      <c r="S13" s="61">
        <f t="shared" si="11"/>
        <v>641</v>
      </c>
      <c r="T13" s="86">
        <f t="shared" si="8"/>
        <v>0.231157591056617</v>
      </c>
      <c r="U13" s="87"/>
      <c r="V13" s="87"/>
    </row>
    <row r="14" ht="22" customHeight="1" spans="1:22">
      <c r="A14" s="35" t="s">
        <v>37</v>
      </c>
      <c r="B14" s="36">
        <v>814</v>
      </c>
      <c r="C14" s="36">
        <v>770</v>
      </c>
      <c r="D14" s="37">
        <v>657</v>
      </c>
      <c r="E14" s="37">
        <f t="shared" si="12"/>
        <v>657</v>
      </c>
      <c r="F14" s="36">
        <f t="shared" si="13"/>
        <v>547</v>
      </c>
      <c r="G14" s="38">
        <f t="shared" si="2"/>
        <v>0.671990171990172</v>
      </c>
      <c r="H14" s="37">
        <v>547</v>
      </c>
      <c r="I14" s="38">
        <f t="shared" si="3"/>
        <v>0.71038961038961</v>
      </c>
      <c r="J14" s="61">
        <f t="shared" si="4"/>
        <v>-110</v>
      </c>
      <c r="K14" s="64">
        <f t="shared" si="5"/>
        <v>-0.167427701674277</v>
      </c>
      <c r="L14" s="61">
        <f t="shared" si="6"/>
        <v>-110</v>
      </c>
      <c r="M14" s="64">
        <f t="shared" si="7"/>
        <v>-0.167427701674277</v>
      </c>
      <c r="N14" s="35" t="s">
        <v>38</v>
      </c>
      <c r="O14" s="65">
        <v>60721</v>
      </c>
      <c r="P14" s="63">
        <v>48465</v>
      </c>
      <c r="Q14" s="89">
        <v>43112</v>
      </c>
      <c r="R14" s="38">
        <f t="shared" si="10"/>
        <v>0.710001482189028</v>
      </c>
      <c r="S14" s="61">
        <f t="shared" si="11"/>
        <v>-5353</v>
      </c>
      <c r="T14" s="86">
        <f t="shared" si="8"/>
        <v>-0.110450840812958</v>
      </c>
      <c r="U14" s="87"/>
      <c r="V14" s="87"/>
    </row>
    <row r="15" ht="22" customHeight="1" spans="1:22">
      <c r="A15" s="35" t="s">
        <v>39</v>
      </c>
      <c r="B15" s="36">
        <v>449</v>
      </c>
      <c r="C15" s="36">
        <v>490</v>
      </c>
      <c r="D15" s="36">
        <v>200</v>
      </c>
      <c r="E15" s="37">
        <f t="shared" si="12"/>
        <v>200</v>
      </c>
      <c r="F15" s="36">
        <f t="shared" si="13"/>
        <v>403</v>
      </c>
      <c r="G15" s="38">
        <f t="shared" si="2"/>
        <v>0.897550111358575</v>
      </c>
      <c r="H15" s="37">
        <v>403</v>
      </c>
      <c r="I15" s="38">
        <f t="shared" si="3"/>
        <v>0.822448979591837</v>
      </c>
      <c r="J15" s="61">
        <f t="shared" si="4"/>
        <v>203</v>
      </c>
      <c r="K15" s="64">
        <f t="shared" si="5"/>
        <v>1.015</v>
      </c>
      <c r="L15" s="61">
        <f t="shared" si="6"/>
        <v>203</v>
      </c>
      <c r="M15" s="64">
        <f t="shared" si="7"/>
        <v>1.015</v>
      </c>
      <c r="N15" s="35" t="s">
        <v>40</v>
      </c>
      <c r="O15" s="66">
        <v>32354</v>
      </c>
      <c r="P15" s="63">
        <v>25814</v>
      </c>
      <c r="Q15" s="89">
        <v>26602</v>
      </c>
      <c r="R15" s="38">
        <f t="shared" si="10"/>
        <v>0.822216727452556</v>
      </c>
      <c r="S15" s="61">
        <f t="shared" si="11"/>
        <v>788</v>
      </c>
      <c r="T15" s="86">
        <f t="shared" si="8"/>
        <v>0.0305260711241962</v>
      </c>
      <c r="U15" s="87"/>
      <c r="V15" s="87"/>
    </row>
    <row r="16" ht="22" customHeight="1" spans="1:22">
      <c r="A16" s="35" t="s">
        <v>41</v>
      </c>
      <c r="B16" s="36">
        <v>2784</v>
      </c>
      <c r="C16" s="36">
        <v>2795</v>
      </c>
      <c r="D16" s="37">
        <v>2580</v>
      </c>
      <c r="E16" s="37">
        <f t="shared" si="12"/>
        <v>2580</v>
      </c>
      <c r="F16" s="36">
        <f t="shared" si="13"/>
        <v>610</v>
      </c>
      <c r="G16" s="38">
        <f t="shared" si="2"/>
        <v>0.219109195402299</v>
      </c>
      <c r="H16" s="36">
        <v>610</v>
      </c>
      <c r="I16" s="38">
        <f t="shared" si="3"/>
        <v>0.21824686940966</v>
      </c>
      <c r="J16" s="61">
        <f t="shared" si="4"/>
        <v>-1970</v>
      </c>
      <c r="K16" s="64">
        <f t="shared" si="5"/>
        <v>-0.763565891472868</v>
      </c>
      <c r="L16" s="61">
        <f t="shared" si="6"/>
        <v>-1970</v>
      </c>
      <c r="M16" s="64">
        <f t="shared" si="7"/>
        <v>-0.763565891472868</v>
      </c>
      <c r="N16" s="35" t="s">
        <v>42</v>
      </c>
      <c r="O16" s="65">
        <v>2175</v>
      </c>
      <c r="P16" s="63">
        <v>3222</v>
      </c>
      <c r="Q16" s="89">
        <v>2987</v>
      </c>
      <c r="R16" s="38">
        <f t="shared" si="10"/>
        <v>1.37333333333333</v>
      </c>
      <c r="S16" s="61">
        <f t="shared" si="11"/>
        <v>-235</v>
      </c>
      <c r="T16" s="86">
        <f t="shared" si="8"/>
        <v>-0.0729360645561763</v>
      </c>
      <c r="U16" s="87"/>
      <c r="V16" s="87"/>
    </row>
    <row r="17" ht="22" customHeight="1" spans="1:22">
      <c r="A17" s="35" t="s">
        <v>43</v>
      </c>
      <c r="B17" s="36">
        <v>1155</v>
      </c>
      <c r="C17" s="36">
        <v>896</v>
      </c>
      <c r="D17" s="37">
        <v>707</v>
      </c>
      <c r="E17" s="37">
        <f t="shared" si="12"/>
        <v>707</v>
      </c>
      <c r="F17" s="36">
        <f t="shared" si="13"/>
        <v>854</v>
      </c>
      <c r="G17" s="38">
        <f t="shared" si="2"/>
        <v>0.739393939393939</v>
      </c>
      <c r="H17" s="37">
        <v>854</v>
      </c>
      <c r="I17" s="38">
        <f t="shared" si="3"/>
        <v>0.953125</v>
      </c>
      <c r="J17" s="61">
        <f t="shared" si="4"/>
        <v>147</v>
      </c>
      <c r="K17" s="64">
        <f t="shared" si="5"/>
        <v>0.207920792079208</v>
      </c>
      <c r="L17" s="61">
        <f t="shared" si="6"/>
        <v>147</v>
      </c>
      <c r="M17" s="64">
        <f t="shared" si="7"/>
        <v>0.207920792079208</v>
      </c>
      <c r="N17" s="35" t="s">
        <v>44</v>
      </c>
      <c r="O17" s="65">
        <v>8857</v>
      </c>
      <c r="P17" s="63">
        <v>6586</v>
      </c>
      <c r="Q17" s="89">
        <v>9016</v>
      </c>
      <c r="R17" s="38">
        <f t="shared" si="10"/>
        <v>1.01795190245004</v>
      </c>
      <c r="S17" s="61">
        <f t="shared" si="11"/>
        <v>2430</v>
      </c>
      <c r="T17" s="86">
        <f t="shared" si="8"/>
        <v>0.368964470088066</v>
      </c>
      <c r="U17" s="87"/>
      <c r="V17" s="87"/>
    </row>
    <row r="18" ht="22" customHeight="1" spans="1:22">
      <c r="A18" s="35" t="s">
        <v>45</v>
      </c>
      <c r="B18" s="36">
        <v>58</v>
      </c>
      <c r="C18" s="36">
        <v>48</v>
      </c>
      <c r="D18" s="36">
        <v>35</v>
      </c>
      <c r="E18" s="37">
        <f t="shared" si="12"/>
        <v>35</v>
      </c>
      <c r="F18" s="36">
        <f t="shared" si="13"/>
        <v>810</v>
      </c>
      <c r="G18" s="38">
        <f t="shared" si="2"/>
        <v>13.9655172413793</v>
      </c>
      <c r="H18" s="37">
        <v>810</v>
      </c>
      <c r="I18" s="38">
        <f t="shared" si="3"/>
        <v>16.875</v>
      </c>
      <c r="J18" s="61">
        <f t="shared" si="4"/>
        <v>775</v>
      </c>
      <c r="K18" s="64">
        <f t="shared" si="5"/>
        <v>22.1428571428571</v>
      </c>
      <c r="L18" s="61">
        <f t="shared" si="6"/>
        <v>775</v>
      </c>
      <c r="M18" s="64">
        <f t="shared" si="7"/>
        <v>22.1428571428571</v>
      </c>
      <c r="N18" s="35" t="s">
        <v>46</v>
      </c>
      <c r="O18" s="65">
        <v>72044</v>
      </c>
      <c r="P18" s="63">
        <v>91129</v>
      </c>
      <c r="Q18" s="89">
        <v>75161</v>
      </c>
      <c r="R18" s="38">
        <f t="shared" si="10"/>
        <v>1.04326522680584</v>
      </c>
      <c r="S18" s="61">
        <f t="shared" si="11"/>
        <v>-15968</v>
      </c>
      <c r="T18" s="86">
        <f t="shared" si="8"/>
        <v>-0.175224132822702</v>
      </c>
      <c r="U18" s="87"/>
      <c r="V18" s="87"/>
    </row>
    <row r="19" ht="22" customHeight="1" spans="1:22">
      <c r="A19" s="35" t="s">
        <v>47</v>
      </c>
      <c r="B19" s="36">
        <v>1479</v>
      </c>
      <c r="C19" s="36">
        <v>1101</v>
      </c>
      <c r="D19" s="37">
        <v>633</v>
      </c>
      <c r="E19" s="37">
        <f t="shared" si="12"/>
        <v>633</v>
      </c>
      <c r="F19" s="36">
        <f t="shared" si="13"/>
        <v>663</v>
      </c>
      <c r="G19" s="38">
        <f t="shared" si="2"/>
        <v>0.448275862068966</v>
      </c>
      <c r="H19" s="36">
        <v>663</v>
      </c>
      <c r="I19" s="38">
        <f t="shared" si="3"/>
        <v>0.602179836512262</v>
      </c>
      <c r="J19" s="61">
        <f t="shared" si="4"/>
        <v>30</v>
      </c>
      <c r="K19" s="64">
        <f t="shared" si="5"/>
        <v>0.0473933649289099</v>
      </c>
      <c r="L19" s="61">
        <f t="shared" si="6"/>
        <v>30</v>
      </c>
      <c r="M19" s="64">
        <f t="shared" si="7"/>
        <v>0.0473933649289099</v>
      </c>
      <c r="N19" s="35" t="s">
        <v>48</v>
      </c>
      <c r="O19" s="65">
        <v>9377</v>
      </c>
      <c r="P19" s="63">
        <v>4415</v>
      </c>
      <c r="Q19" s="89">
        <v>5862</v>
      </c>
      <c r="R19" s="38">
        <f t="shared" si="10"/>
        <v>0.625146635384451</v>
      </c>
      <c r="S19" s="61">
        <f t="shared" si="11"/>
        <v>1447</v>
      </c>
      <c r="T19" s="86">
        <f t="shared" si="8"/>
        <v>0.327746319365798</v>
      </c>
      <c r="U19" s="87"/>
      <c r="V19" s="87"/>
    </row>
    <row r="20" ht="22" customHeight="1" spans="1:22">
      <c r="A20" s="35" t="s">
        <v>49</v>
      </c>
      <c r="B20" s="40"/>
      <c r="C20" s="40"/>
      <c r="D20" s="36">
        <v>0</v>
      </c>
      <c r="E20" s="36">
        <v>0</v>
      </c>
      <c r="F20" s="36"/>
      <c r="G20" s="38"/>
      <c r="H20" s="36"/>
      <c r="I20" s="38"/>
      <c r="J20" s="61"/>
      <c r="K20" s="64"/>
      <c r="L20" s="61"/>
      <c r="M20" s="64"/>
      <c r="N20" s="35" t="s">
        <v>50</v>
      </c>
      <c r="O20" s="65">
        <v>153</v>
      </c>
      <c r="P20" s="63">
        <v>237</v>
      </c>
      <c r="Q20" s="89">
        <v>6406</v>
      </c>
      <c r="R20" s="38">
        <f t="shared" si="10"/>
        <v>41.8692810457516</v>
      </c>
      <c r="S20" s="61">
        <f t="shared" si="11"/>
        <v>6169</v>
      </c>
      <c r="T20" s="86">
        <f t="shared" si="8"/>
        <v>26.0295358649789</v>
      </c>
      <c r="U20" s="87"/>
      <c r="V20" s="87"/>
    </row>
    <row r="21" ht="22" customHeight="1" spans="1:22">
      <c r="A21" s="41" t="s">
        <v>51</v>
      </c>
      <c r="B21" s="42"/>
      <c r="C21" s="42"/>
      <c r="D21" s="39"/>
      <c r="E21" s="39"/>
      <c r="F21" s="43"/>
      <c r="G21" s="38"/>
      <c r="H21" s="43"/>
      <c r="I21" s="38"/>
      <c r="J21" s="61"/>
      <c r="K21" s="64"/>
      <c r="L21" s="61"/>
      <c r="M21" s="64"/>
      <c r="N21" s="35" t="s">
        <v>52</v>
      </c>
      <c r="O21" s="65">
        <v>203</v>
      </c>
      <c r="P21" s="63">
        <v>289</v>
      </c>
      <c r="Q21" s="89">
        <v>668</v>
      </c>
      <c r="R21" s="38">
        <f t="shared" si="10"/>
        <v>3.29064039408867</v>
      </c>
      <c r="S21" s="61">
        <f t="shared" si="11"/>
        <v>379</v>
      </c>
      <c r="T21" s="86">
        <f t="shared" si="8"/>
        <v>1.31141868512111</v>
      </c>
      <c r="U21" s="87"/>
      <c r="V21" s="87"/>
    </row>
    <row r="22" ht="22" customHeight="1" spans="1:22">
      <c r="A22" s="35" t="s">
        <v>53</v>
      </c>
      <c r="B22" s="39"/>
      <c r="C22" s="39"/>
      <c r="D22" s="39"/>
      <c r="E22" s="39"/>
      <c r="F22" s="39"/>
      <c r="G22" s="38"/>
      <c r="H22" s="39"/>
      <c r="I22" s="38"/>
      <c r="J22" s="61"/>
      <c r="K22" s="64"/>
      <c r="L22" s="61"/>
      <c r="M22" s="64"/>
      <c r="N22" s="35" t="s">
        <v>54</v>
      </c>
      <c r="O22" s="65">
        <v>0</v>
      </c>
      <c r="P22" s="67">
        <v>1</v>
      </c>
      <c r="Q22" s="91">
        <v>0</v>
      </c>
      <c r="R22" s="38" t="str">
        <f t="shared" si="10"/>
        <v/>
      </c>
      <c r="S22" s="61">
        <f t="shared" si="11"/>
        <v>-1</v>
      </c>
      <c r="T22" s="86">
        <f t="shared" si="8"/>
        <v>-1</v>
      </c>
      <c r="U22" s="87"/>
      <c r="V22" s="87"/>
    </row>
    <row r="23" ht="22" customHeight="1" spans="1:22">
      <c r="A23" s="35"/>
      <c r="B23" s="36"/>
      <c r="C23" s="36"/>
      <c r="D23" s="37">
        <v>0</v>
      </c>
      <c r="E23" s="37">
        <v>0</v>
      </c>
      <c r="F23" s="36"/>
      <c r="G23" s="38"/>
      <c r="H23" s="36"/>
      <c r="I23" s="38"/>
      <c r="J23" s="61"/>
      <c r="K23" s="64"/>
      <c r="L23" s="61"/>
      <c r="M23" s="64"/>
      <c r="N23" s="35" t="s">
        <v>55</v>
      </c>
      <c r="O23" s="65">
        <v>0</v>
      </c>
      <c r="P23" s="67">
        <v>0</v>
      </c>
      <c r="Q23" s="91">
        <v>0</v>
      </c>
      <c r="R23" s="38" t="str">
        <f t="shared" si="10"/>
        <v/>
      </c>
      <c r="S23" s="61">
        <f t="shared" si="11"/>
        <v>0</v>
      </c>
      <c r="T23" s="86" t="str">
        <f t="shared" si="8"/>
        <v/>
      </c>
      <c r="U23" s="87"/>
      <c r="V23" s="87"/>
    </row>
    <row r="24" ht="22" customHeight="1" spans="1:22">
      <c r="A24" s="34" t="s">
        <v>56</v>
      </c>
      <c r="B24" s="32">
        <f t="shared" ref="B24:I24" si="14">SUM(B25:B31)</f>
        <v>29522</v>
      </c>
      <c r="C24" s="32">
        <f t="shared" si="14"/>
        <v>27768.75</v>
      </c>
      <c r="D24" s="32">
        <f t="shared" si="14"/>
        <v>28509</v>
      </c>
      <c r="E24" s="32">
        <f t="shared" si="14"/>
        <v>22260.5</v>
      </c>
      <c r="F24" s="32">
        <f t="shared" si="14"/>
        <v>35483</v>
      </c>
      <c r="G24" s="33">
        <f t="shared" si="2"/>
        <v>1.20191721428088</v>
      </c>
      <c r="H24" s="32">
        <f t="shared" si="14"/>
        <v>28228</v>
      </c>
      <c r="I24" s="33">
        <f t="shared" si="3"/>
        <v>1.01653837497187</v>
      </c>
      <c r="J24" s="61">
        <f t="shared" si="4"/>
        <v>6974</v>
      </c>
      <c r="K24" s="60">
        <f t="shared" si="5"/>
        <v>0.244624504542425</v>
      </c>
      <c r="L24" s="61">
        <f t="shared" si="6"/>
        <v>5967.5</v>
      </c>
      <c r="M24" s="60">
        <f t="shared" si="7"/>
        <v>0.268075739538645</v>
      </c>
      <c r="N24" s="35" t="s">
        <v>57</v>
      </c>
      <c r="O24" s="65">
        <v>1785</v>
      </c>
      <c r="P24" s="63">
        <v>624</v>
      </c>
      <c r="Q24" s="89">
        <v>2348</v>
      </c>
      <c r="R24" s="38">
        <f t="shared" si="10"/>
        <v>1.31540616246499</v>
      </c>
      <c r="S24" s="61">
        <f t="shared" si="11"/>
        <v>1724</v>
      </c>
      <c r="T24" s="86">
        <f t="shared" si="8"/>
        <v>2.76282051282051</v>
      </c>
      <c r="U24" s="87"/>
      <c r="V24" s="87"/>
    </row>
    <row r="25" ht="22" customHeight="1" spans="1:22">
      <c r="A25" s="44" t="s">
        <v>58</v>
      </c>
      <c r="B25" s="40">
        <v>4100</v>
      </c>
      <c r="C25" s="40">
        <v>8400</v>
      </c>
      <c r="D25" s="37">
        <v>3084</v>
      </c>
      <c r="E25" s="37">
        <f>D25</f>
        <v>3084</v>
      </c>
      <c r="F25" s="37">
        <f>H25</f>
        <v>1963</v>
      </c>
      <c r="G25" s="38">
        <f t="shared" si="2"/>
        <v>0.478780487804878</v>
      </c>
      <c r="H25" s="37">
        <v>1963</v>
      </c>
      <c r="I25" s="38">
        <f t="shared" si="3"/>
        <v>0.233690476190476</v>
      </c>
      <c r="J25" s="61">
        <f t="shared" si="4"/>
        <v>-1121</v>
      </c>
      <c r="K25" s="64">
        <f t="shared" si="5"/>
        <v>-0.36348897535668</v>
      </c>
      <c r="L25" s="61">
        <f t="shared" si="6"/>
        <v>-1121</v>
      </c>
      <c r="M25" s="64">
        <f t="shared" si="7"/>
        <v>-0.36348897535668</v>
      </c>
      <c r="N25" s="35" t="s">
        <v>59</v>
      </c>
      <c r="O25" s="66">
        <v>10759</v>
      </c>
      <c r="P25" s="63">
        <v>26155</v>
      </c>
      <c r="Q25" s="89">
        <v>8019</v>
      </c>
      <c r="R25" s="38">
        <f t="shared" si="10"/>
        <v>0.745329491588438</v>
      </c>
      <c r="S25" s="61">
        <f t="shared" si="11"/>
        <v>-18136</v>
      </c>
      <c r="T25" s="86">
        <f t="shared" si="8"/>
        <v>-0.693404702733703</v>
      </c>
      <c r="U25" s="87"/>
      <c r="V25" s="87"/>
    </row>
    <row r="26" ht="22" customHeight="1" spans="1:22">
      <c r="A26" s="44" t="s">
        <v>60</v>
      </c>
      <c r="B26" s="40">
        <v>1597</v>
      </c>
      <c r="C26" s="40">
        <v>1500</v>
      </c>
      <c r="D26" s="45">
        <v>431</v>
      </c>
      <c r="E26" s="37">
        <f>D26</f>
        <v>431</v>
      </c>
      <c r="F26" s="45">
        <f>H26</f>
        <v>386</v>
      </c>
      <c r="G26" s="38">
        <f t="shared" si="2"/>
        <v>0.24170319348779</v>
      </c>
      <c r="H26" s="45">
        <v>386</v>
      </c>
      <c r="I26" s="38">
        <f t="shared" si="3"/>
        <v>0.257333333333333</v>
      </c>
      <c r="J26" s="61">
        <f t="shared" si="4"/>
        <v>-45</v>
      </c>
      <c r="K26" s="64">
        <f t="shared" si="5"/>
        <v>-0.104408352668213</v>
      </c>
      <c r="L26" s="61">
        <f t="shared" si="6"/>
        <v>-45</v>
      </c>
      <c r="M26" s="64">
        <f t="shared" si="7"/>
        <v>-0.104408352668213</v>
      </c>
      <c r="N26" s="35" t="s">
        <v>61</v>
      </c>
      <c r="O26" s="65">
        <v>44</v>
      </c>
      <c r="P26" s="63">
        <v>125</v>
      </c>
      <c r="Q26" s="89">
        <v>54</v>
      </c>
      <c r="R26" s="38">
        <f t="shared" si="10"/>
        <v>1.22727272727273</v>
      </c>
      <c r="S26" s="61">
        <f t="shared" si="11"/>
        <v>-71</v>
      </c>
      <c r="T26" s="86">
        <f t="shared" si="8"/>
        <v>-0.568</v>
      </c>
      <c r="U26" s="87"/>
      <c r="V26" s="87"/>
    </row>
    <row r="27" ht="22" customHeight="1" spans="1:22">
      <c r="A27" s="44" t="s">
        <v>62</v>
      </c>
      <c r="B27" s="40">
        <v>1505</v>
      </c>
      <c r="C27" s="40">
        <v>1128.75</v>
      </c>
      <c r="D27" s="45">
        <v>1217</v>
      </c>
      <c r="E27" s="45">
        <f>D27*0.75</f>
        <v>912.75</v>
      </c>
      <c r="F27" s="45">
        <f>H27+281+151-385</f>
        <v>1315</v>
      </c>
      <c r="G27" s="38">
        <f t="shared" si="2"/>
        <v>0.87375415282392</v>
      </c>
      <c r="H27" s="45">
        <v>1268</v>
      </c>
      <c r="I27" s="38">
        <f t="shared" si="3"/>
        <v>1.1233665559247</v>
      </c>
      <c r="J27" s="61">
        <f t="shared" si="4"/>
        <v>98</v>
      </c>
      <c r="K27" s="64">
        <f t="shared" si="5"/>
        <v>0.0805258833196385</v>
      </c>
      <c r="L27" s="61">
        <f t="shared" si="6"/>
        <v>355.25</v>
      </c>
      <c r="M27" s="64">
        <f t="shared" si="7"/>
        <v>0.389208436044919</v>
      </c>
      <c r="N27" s="35" t="s">
        <v>63</v>
      </c>
      <c r="O27" s="65">
        <v>1185</v>
      </c>
      <c r="P27" s="67">
        <v>1885</v>
      </c>
      <c r="Q27" s="91">
        <v>929</v>
      </c>
      <c r="R27" s="38">
        <f t="shared" si="10"/>
        <v>0.783966244725738</v>
      </c>
      <c r="S27" s="61">
        <f t="shared" si="11"/>
        <v>-956</v>
      </c>
      <c r="T27" s="86">
        <f t="shared" si="8"/>
        <v>-0.507161803713528</v>
      </c>
      <c r="U27" s="87"/>
      <c r="V27" s="87"/>
    </row>
    <row r="28" ht="22" customHeight="1" spans="1:22">
      <c r="A28" s="35" t="s">
        <v>64</v>
      </c>
      <c r="B28" s="40"/>
      <c r="C28" s="40"/>
      <c r="D28" s="37"/>
      <c r="E28" s="37">
        <v>0</v>
      </c>
      <c r="F28" s="37"/>
      <c r="G28" s="38"/>
      <c r="H28" s="37">
        <v>0</v>
      </c>
      <c r="I28" s="38"/>
      <c r="J28" s="61">
        <f t="shared" si="4"/>
        <v>0</v>
      </c>
      <c r="K28" s="64"/>
      <c r="L28" s="61">
        <f t="shared" si="6"/>
        <v>0</v>
      </c>
      <c r="M28" s="64"/>
      <c r="N28" s="35" t="s">
        <v>65</v>
      </c>
      <c r="O28" s="39">
        <v>25000</v>
      </c>
      <c r="P28" s="63">
        <v>2302</v>
      </c>
      <c r="Q28" s="68">
        <v>0</v>
      </c>
      <c r="R28" s="38">
        <f t="shared" si="10"/>
        <v>0</v>
      </c>
      <c r="S28" s="61">
        <f t="shared" si="11"/>
        <v>-2302</v>
      </c>
      <c r="T28" s="86">
        <f t="shared" si="8"/>
        <v>-1</v>
      </c>
      <c r="U28" s="87"/>
      <c r="V28" s="87"/>
    </row>
    <row r="29" ht="22" customHeight="1" spans="1:25">
      <c r="A29" s="35" t="s">
        <v>66</v>
      </c>
      <c r="B29" s="40">
        <v>22318</v>
      </c>
      <c r="C29" s="40">
        <v>16738.5</v>
      </c>
      <c r="D29" s="45">
        <v>23738</v>
      </c>
      <c r="E29" s="45">
        <f>D29*0.75</f>
        <v>17803.5</v>
      </c>
      <c r="F29" s="45">
        <f>H29+7371+4045-3107-1111</f>
        <v>30781</v>
      </c>
      <c r="G29" s="38">
        <f t="shared" si="2"/>
        <v>1.37920064521911</v>
      </c>
      <c r="H29" s="45">
        <v>23583</v>
      </c>
      <c r="I29" s="38">
        <f t="shared" si="3"/>
        <v>1.40890760820862</v>
      </c>
      <c r="J29" s="61">
        <f t="shared" si="4"/>
        <v>7043</v>
      </c>
      <c r="K29" s="64">
        <f t="shared" si="5"/>
        <v>0.296697278624989</v>
      </c>
      <c r="L29" s="61">
        <f t="shared" si="6"/>
        <v>5779.5</v>
      </c>
      <c r="M29" s="64">
        <f t="shared" si="7"/>
        <v>0.324627180048867</v>
      </c>
      <c r="N29" s="35" t="s">
        <v>67</v>
      </c>
      <c r="O29" s="65">
        <v>16466</v>
      </c>
      <c r="P29" s="67">
        <v>13361</v>
      </c>
      <c r="Q29" s="92">
        <v>12606</v>
      </c>
      <c r="R29" s="38">
        <f t="shared" si="10"/>
        <v>0.765577553747115</v>
      </c>
      <c r="S29" s="61">
        <f t="shared" si="11"/>
        <v>-755</v>
      </c>
      <c r="T29" s="86">
        <f t="shared" si="8"/>
        <v>-0.0565077464261657</v>
      </c>
      <c r="U29" s="87"/>
      <c r="V29" s="87"/>
      <c r="Y29" s="88"/>
    </row>
    <row r="30" ht="22" customHeight="1" spans="1:25">
      <c r="A30" s="35" t="s">
        <v>68</v>
      </c>
      <c r="B30" s="39">
        <v>0</v>
      </c>
      <c r="C30" s="39">
        <v>0</v>
      </c>
      <c r="D30" s="36"/>
      <c r="E30" s="36">
        <v>0</v>
      </c>
      <c r="F30" s="46">
        <v>1000</v>
      </c>
      <c r="G30" s="38"/>
      <c r="H30" s="46">
        <v>1000</v>
      </c>
      <c r="I30" s="38"/>
      <c r="J30" s="61">
        <f t="shared" si="4"/>
        <v>1000</v>
      </c>
      <c r="K30" s="64"/>
      <c r="L30" s="61">
        <f t="shared" si="6"/>
        <v>1000</v>
      </c>
      <c r="M30" s="64"/>
      <c r="N30" s="35" t="s">
        <v>69</v>
      </c>
      <c r="O30" s="39">
        <v>70</v>
      </c>
      <c r="P30" s="63">
        <v>53</v>
      </c>
      <c r="Q30" s="68">
        <v>17</v>
      </c>
      <c r="R30" s="38">
        <f t="shared" si="10"/>
        <v>0.242857142857143</v>
      </c>
      <c r="S30" s="61">
        <f t="shared" si="11"/>
        <v>-36</v>
      </c>
      <c r="T30" s="86">
        <f t="shared" si="8"/>
        <v>-0.679245283018868</v>
      </c>
      <c r="U30" s="87"/>
      <c r="V30" s="87"/>
      <c r="Y30" s="88"/>
    </row>
    <row r="31" ht="22" customHeight="1" spans="1:22">
      <c r="A31" s="35" t="s">
        <v>70</v>
      </c>
      <c r="B31" s="39">
        <v>2</v>
      </c>
      <c r="C31" s="39">
        <v>1.5</v>
      </c>
      <c r="D31" s="36">
        <v>39</v>
      </c>
      <c r="E31" s="36">
        <f>D31*0.75</f>
        <v>29.25</v>
      </c>
      <c r="F31" s="46">
        <f>H31+6+4</f>
        <v>38</v>
      </c>
      <c r="G31" s="38">
        <f t="shared" si="2"/>
        <v>19</v>
      </c>
      <c r="H31" s="46">
        <v>28</v>
      </c>
      <c r="I31" s="38">
        <f t="shared" si="3"/>
        <v>18.6666666666667</v>
      </c>
      <c r="J31" s="61">
        <f t="shared" si="4"/>
        <v>-1</v>
      </c>
      <c r="K31" s="64">
        <f t="shared" si="5"/>
        <v>-0.0256410256410256</v>
      </c>
      <c r="L31" s="61">
        <f t="shared" si="6"/>
        <v>-1.25</v>
      </c>
      <c r="M31" s="64">
        <f t="shared" si="7"/>
        <v>-0.0427350427350427</v>
      </c>
      <c r="N31" s="35" t="s">
        <v>71</v>
      </c>
      <c r="O31" s="39">
        <v>5200</v>
      </c>
      <c r="P31" s="68"/>
      <c r="Q31" s="68"/>
      <c r="R31" s="38">
        <f t="shared" si="10"/>
        <v>0</v>
      </c>
      <c r="S31" s="61">
        <f t="shared" si="11"/>
        <v>0</v>
      </c>
      <c r="T31" s="86" t="str">
        <f t="shared" si="8"/>
        <v/>
      </c>
      <c r="U31" s="87"/>
      <c r="V31" s="87"/>
    </row>
    <row r="32" ht="22" customHeight="1" spans="1:22">
      <c r="A32" s="34" t="s">
        <v>72</v>
      </c>
      <c r="B32" s="39">
        <v>22273</v>
      </c>
      <c r="C32" s="39">
        <v>22273</v>
      </c>
      <c r="D32" s="36">
        <v>10840</v>
      </c>
      <c r="E32" s="36">
        <f>D32</f>
        <v>10840</v>
      </c>
      <c r="F32" s="36">
        <f>H32</f>
        <v>9001</v>
      </c>
      <c r="G32" s="38">
        <f t="shared" si="2"/>
        <v>0.404121582184708</v>
      </c>
      <c r="H32" s="36">
        <v>9001</v>
      </c>
      <c r="I32" s="38">
        <f t="shared" si="3"/>
        <v>0.404121582184708</v>
      </c>
      <c r="J32" s="61">
        <f t="shared" si="4"/>
        <v>-1839</v>
      </c>
      <c r="K32" s="64">
        <f t="shared" si="5"/>
        <v>-0.169649446494465</v>
      </c>
      <c r="L32" s="61">
        <f t="shared" si="6"/>
        <v>-1839</v>
      </c>
      <c r="M32" s="64">
        <f t="shared" si="7"/>
        <v>-0.169649446494465</v>
      </c>
      <c r="N32" s="69"/>
      <c r="O32" s="39"/>
      <c r="P32" s="68"/>
      <c r="Q32" s="68"/>
      <c r="R32" s="38"/>
      <c r="S32" s="93">
        <f t="shared" si="11"/>
        <v>0</v>
      </c>
      <c r="T32" s="86" t="str">
        <f t="shared" si="8"/>
        <v/>
      </c>
      <c r="U32" s="87"/>
      <c r="V32" s="87"/>
    </row>
    <row r="33" ht="22" customHeight="1" spans="1:22">
      <c r="A33" s="47" t="s">
        <v>73</v>
      </c>
      <c r="B33" s="48">
        <v>126</v>
      </c>
      <c r="C33" s="48">
        <v>126</v>
      </c>
      <c r="D33" s="49">
        <v>0</v>
      </c>
      <c r="E33" s="36">
        <v>0</v>
      </c>
      <c r="F33" s="49">
        <f>H33</f>
        <v>24</v>
      </c>
      <c r="G33" s="38">
        <f t="shared" si="2"/>
        <v>0.19047619047619</v>
      </c>
      <c r="H33" s="36">
        <v>24</v>
      </c>
      <c r="I33" s="38">
        <f t="shared" si="3"/>
        <v>0.19047619047619</v>
      </c>
      <c r="J33" s="70">
        <f t="shared" si="4"/>
        <v>24</v>
      </c>
      <c r="K33" s="64"/>
      <c r="L33" s="71">
        <f t="shared" si="6"/>
        <v>24</v>
      </c>
      <c r="M33" s="64" t="str">
        <f>IFERROR(L33/E33,"")</f>
        <v/>
      </c>
      <c r="N33" s="34" t="s">
        <v>74</v>
      </c>
      <c r="O33" s="72">
        <v>32811</v>
      </c>
      <c r="P33" s="40">
        <v>21965</v>
      </c>
      <c r="Q33" s="72">
        <v>86547</v>
      </c>
      <c r="R33" s="38">
        <f>IF(O33=0,"",Q33/O33)</f>
        <v>2.6377434397001</v>
      </c>
      <c r="S33" s="61">
        <f t="shared" si="11"/>
        <v>64582</v>
      </c>
      <c r="T33" s="86">
        <f t="shared" si="8"/>
        <v>2.94022308217619</v>
      </c>
      <c r="U33" s="87"/>
      <c r="V33" s="87"/>
    </row>
    <row r="34" ht="22" customHeight="1" spans="1:22">
      <c r="A34" s="35"/>
      <c r="B34" s="50"/>
      <c r="C34" s="50"/>
      <c r="D34" s="45"/>
      <c r="E34" s="45"/>
      <c r="F34" s="45"/>
      <c r="G34" s="38"/>
      <c r="H34" s="45"/>
      <c r="I34" s="38"/>
      <c r="J34" s="73"/>
      <c r="K34" s="38"/>
      <c r="L34" s="74"/>
      <c r="M34" s="38"/>
      <c r="N34" s="47" t="s">
        <v>75</v>
      </c>
      <c r="O34" s="75">
        <v>254</v>
      </c>
      <c r="P34" s="75">
        <v>0</v>
      </c>
      <c r="Q34" s="75">
        <v>165</v>
      </c>
      <c r="R34" s="38">
        <f>IF(O34=0,"",Q34/O34)</f>
        <v>0.649606299212598</v>
      </c>
      <c r="S34" s="61">
        <f t="shared" si="11"/>
        <v>165</v>
      </c>
      <c r="T34" s="86">
        <v>1</v>
      </c>
      <c r="U34" s="87"/>
      <c r="V34" s="87"/>
    </row>
    <row r="35" spans="6:13">
      <c r="F35" s="51"/>
      <c r="G35" s="52"/>
      <c r="H35" s="51"/>
      <c r="I35" s="52"/>
      <c r="J35" s="76"/>
      <c r="K35" s="52"/>
      <c r="L35" s="77"/>
      <c r="M35" s="52"/>
    </row>
    <row r="36" spans="6:13">
      <c r="F36" s="51"/>
      <c r="G36" s="52"/>
      <c r="H36" s="51"/>
      <c r="I36" s="52"/>
      <c r="J36" s="76"/>
      <c r="K36" s="52"/>
      <c r="L36" s="77"/>
      <c r="M36" s="52"/>
    </row>
    <row r="37" spans="6:13">
      <c r="F37" s="51"/>
      <c r="G37" s="52"/>
      <c r="H37" s="51"/>
      <c r="I37" s="52"/>
      <c r="J37" s="76"/>
      <c r="K37" s="52"/>
      <c r="L37" s="77"/>
      <c r="M37" s="52"/>
    </row>
    <row r="38" spans="7:13">
      <c r="G38" s="52"/>
      <c r="I38" s="52"/>
      <c r="J38" s="76"/>
      <c r="K38" s="52"/>
      <c r="L38" s="77"/>
      <c r="M38" s="52"/>
    </row>
  </sheetData>
  <mergeCells count="13">
    <mergeCell ref="A1:T1"/>
    <mergeCell ref="F3:I3"/>
    <mergeCell ref="J3:M3"/>
    <mergeCell ref="Q3:R3"/>
    <mergeCell ref="S3:T3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 verticalCentered="1"/>
  <pageMargins left="0.156944444444444" right="0" top="0" bottom="0.236111111111111" header="0.156944444444444" footer="0.0784722222222222"/>
  <pageSetup paperSize="9" scale="5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5.6"/>
  <cols>
    <col min="1" max="1" width="29.3333333333333" customWidth="1"/>
    <col min="14" max="14" width="16.0833333333333" customWidth="1"/>
  </cols>
  <sheetData>
    <row r="1" spans="1:2">
      <c r="A1" s="1" t="s">
        <v>19</v>
      </c>
      <c r="B1" s="2">
        <v>22975</v>
      </c>
    </row>
    <row r="2" spans="1:2">
      <c r="A2" s="3" t="s">
        <v>76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77</v>
      </c>
      <c r="B4" s="2">
        <v>8682</v>
      </c>
      <c r="D4" s="4">
        <f>SUM(D5:D7)</f>
        <v>10475</v>
      </c>
    </row>
    <row r="5" spans="1:4">
      <c r="A5" s="5" t="s">
        <v>78</v>
      </c>
      <c r="B5" s="6">
        <v>8166</v>
      </c>
      <c r="C5">
        <v>1793</v>
      </c>
      <c r="D5" s="4">
        <f>SUM(B5:C5)</f>
        <v>9959</v>
      </c>
    </row>
    <row r="6" spans="1:4">
      <c r="A6" s="5" t="s">
        <v>79</v>
      </c>
      <c r="B6" s="2"/>
      <c r="D6" s="4">
        <f t="shared" ref="D6:D26" si="0">SUM(B6:C6)</f>
        <v>0</v>
      </c>
    </row>
    <row r="7" spans="1:4">
      <c r="A7" s="5" t="s">
        <v>80</v>
      </c>
      <c r="B7" s="2">
        <v>516</v>
      </c>
      <c r="D7" s="4">
        <f t="shared" si="0"/>
        <v>516</v>
      </c>
    </row>
    <row r="8" spans="1:4">
      <c r="A8" s="3" t="s">
        <v>81</v>
      </c>
      <c r="B8" s="7">
        <v>7123</v>
      </c>
      <c r="D8" s="4">
        <f>SUM(D9:D25)</f>
        <v>8440</v>
      </c>
    </row>
    <row r="9" spans="1:4">
      <c r="A9" s="5" t="s">
        <v>82</v>
      </c>
      <c r="B9" s="6">
        <v>17</v>
      </c>
      <c r="D9" s="4">
        <f t="shared" si="0"/>
        <v>17</v>
      </c>
    </row>
    <row r="10" spans="1:4">
      <c r="A10" s="5" t="s">
        <v>83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84</v>
      </c>
      <c r="B11" s="2"/>
      <c r="D11" s="4">
        <f t="shared" si="0"/>
        <v>0</v>
      </c>
    </row>
    <row r="12" spans="1:4">
      <c r="A12" s="5" t="s">
        <v>85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86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87</v>
      </c>
      <c r="B14" s="8"/>
      <c r="D14" s="4">
        <f t="shared" si="0"/>
        <v>0</v>
      </c>
      <c r="N14" s="13">
        <v>367194691.51</v>
      </c>
    </row>
    <row r="15" spans="1:14">
      <c r="A15" s="5" t="s">
        <v>88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89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90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91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92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93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94</v>
      </c>
      <c r="B21" s="8"/>
      <c r="D21" s="4">
        <f t="shared" si="0"/>
        <v>0</v>
      </c>
    </row>
    <row r="22" spans="1:14">
      <c r="A22" s="5" t="s">
        <v>95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96</v>
      </c>
      <c r="B23" s="8"/>
      <c r="D23" s="4">
        <f t="shared" si="0"/>
        <v>0</v>
      </c>
      <c r="N23">
        <v>788534216.47</v>
      </c>
    </row>
    <row r="24" spans="1:4">
      <c r="A24" s="9" t="s">
        <v>97</v>
      </c>
      <c r="B24" s="10"/>
      <c r="D24" s="4">
        <f t="shared" si="0"/>
        <v>0</v>
      </c>
    </row>
    <row r="25" spans="1:4">
      <c r="A25" s="5" t="s">
        <v>98</v>
      </c>
      <c r="B25" s="2"/>
      <c r="D25" s="4">
        <f t="shared" si="0"/>
        <v>0</v>
      </c>
    </row>
    <row r="26" spans="1:4">
      <c r="A26" s="3" t="s">
        <v>56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58</v>
      </c>
      <c r="B27" s="6">
        <v>1052</v>
      </c>
    </row>
    <row r="28" spans="1:2">
      <c r="A28" s="11" t="s">
        <v>60</v>
      </c>
      <c r="B28" s="6">
        <v>2499</v>
      </c>
    </row>
    <row r="29" spans="1:2">
      <c r="A29" s="11" t="s">
        <v>62</v>
      </c>
      <c r="B29" s="6">
        <v>1988</v>
      </c>
    </row>
    <row r="30" spans="1:2">
      <c r="A30" s="5" t="s">
        <v>64</v>
      </c>
      <c r="B30" s="6"/>
    </row>
    <row r="31" spans="1:2">
      <c r="A31" s="5" t="s">
        <v>66</v>
      </c>
      <c r="B31" s="6">
        <v>638</v>
      </c>
    </row>
    <row r="32" spans="1:2">
      <c r="A32" s="5" t="s">
        <v>99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/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2025-11-28T03:11:02Z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</Properties>
</file>