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tabRatio="516"/>
  </bookViews>
  <sheets>
    <sheet name="储备库(母表)" sheetId="49" r:id="rId1"/>
    <sheet name="储备库统计表" sheetId="18" r:id="rId2"/>
    <sheet name="项目分类统计表定" sheetId="3" state="hidden" r:id="rId3"/>
  </sheets>
  <definedNames>
    <definedName name="_xlnm._FilterDatabase" localSheetId="0" hidden="1">'储备库(母表)'!$A$6:$AX$207</definedName>
    <definedName name="_xlnm._FilterDatabase" localSheetId="1" hidden="1">储备库统计表!$A$4:$O$96</definedName>
    <definedName name="_xlnm.Print_Area" localSheetId="1">储备库统计表!$A$1:$G$96</definedName>
    <definedName name="_xlnm.Print_Titles" localSheetId="1">储备库统计表!$3:$4</definedName>
    <definedName name="_xlnm.Print_Titles" localSheetId="0">'储备库(母表)'!$3:$5</definedName>
    <definedName name="_xlnm.Print_Area" localSheetId="0">'储备库(母表)'!$A$1:$AX$207</definedName>
  </definedNames>
  <calcPr calcId="144525"/>
</workbook>
</file>

<file path=xl/sharedStrings.xml><?xml version="1.0" encoding="utf-8"?>
<sst xmlns="http://schemas.openxmlformats.org/spreadsheetml/2006/main" count="2765" uniqueCount="994">
  <si>
    <t>附件2</t>
  </si>
  <si>
    <t>克州阿克陶县2024巩固拓展脱贫攻坚成果和乡村振兴项目储备库</t>
  </si>
  <si>
    <t>序号</t>
  </si>
  <si>
    <t>项目库大编号</t>
  </si>
  <si>
    <t>项目库编号(A)</t>
  </si>
  <si>
    <t xml:space="preserve">年度 </t>
  </si>
  <si>
    <t>项目名称(B)</t>
  </si>
  <si>
    <t>项目类别(C)</t>
  </si>
  <si>
    <t>项目子类型(D)</t>
  </si>
  <si>
    <t>建设性质（新建、扩建）     (E)</t>
  </si>
  <si>
    <t>实施地点（具体到村）(F)</t>
  </si>
  <si>
    <t>建设起止时间</t>
  </si>
  <si>
    <t>主要建设内容 (G)</t>
  </si>
  <si>
    <t>项目个数</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</si>
  <si>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</si>
  <si>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</si>
  <si>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</si>
  <si>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</si>
  <si>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</si>
  <si>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</si>
  <si>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</si>
  <si>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</si>
  <si>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</si>
  <si>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</si>
  <si>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</si>
  <si>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</si>
  <si>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</si>
  <si>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</si>
  <si>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</si>
  <si>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</si>
  <si>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</si>
  <si>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</si>
  <si>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</si>
  <si>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</si>
  <si>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</si>
  <si>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</si>
  <si>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</si>
  <si>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</si>
  <si>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</si>
  <si>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</si>
  <si>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</si>
  <si>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</si>
  <si>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</si>
  <si>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</si>
  <si>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</si>
  <si>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以工代赈任务（第二批）</t>
  </si>
  <si>
    <t>以工代赈任务（预计到位）</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</si>
  <si>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</si>
  <si>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</si>
  <si>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</si>
  <si>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</si>
  <si>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</si>
  <si>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</si>
  <si>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</si>
  <si>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自治区衔接(第三批)</t>
  </si>
  <si>
    <t>自治区衔接(预计到位)</t>
  </si>
  <si>
    <t>合计</t>
  </si>
  <si>
    <t>一级</t>
  </si>
  <si>
    <t>产业发展</t>
  </si>
  <si>
    <t>二级</t>
  </si>
  <si>
    <t>生产项目</t>
  </si>
  <si>
    <t>三级</t>
  </si>
  <si>
    <t>种植业基地</t>
  </si>
  <si>
    <t>AKT24-001-008</t>
  </si>
  <si>
    <r>
      <rPr>
        <sz val="16"/>
        <rFont val="Times New Roman"/>
        <charset val="134"/>
      </rPr>
      <t>2024</t>
    </r>
    <r>
      <rPr>
        <sz val="16"/>
        <rFont val="宋体"/>
        <charset val="134"/>
      </rPr>
      <t>年</t>
    </r>
  </si>
  <si>
    <r>
      <rPr>
        <sz val="16"/>
        <rFont val="宋体"/>
        <charset val="134"/>
      </rPr>
      <t>阿克陶县皮拉勒乡食用菌采购项目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</si>
  <si>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</si>
  <si>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</si>
  <si>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</si>
  <si>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</si>
  <si>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</si>
  <si>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</si>
  <si>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皮拉勒乡</t>
    </r>
  </si>
  <si>
    <r>
      <rPr>
        <sz val="16"/>
        <rFont val="宋体"/>
        <charset val="134"/>
      </rPr>
      <t>买买铁力</t>
    </r>
    <r>
      <rPr>
        <sz val="16"/>
        <rFont val="Times New Roman"/>
        <charset val="134"/>
      </rPr>
      <t>·</t>
    </r>
    <r>
      <rPr>
        <sz val="16"/>
        <rFont val="宋体"/>
        <charset val="134"/>
      </rPr>
      <t>艾则孜</t>
    </r>
  </si>
  <si>
    <r>
      <rPr>
        <sz val="16"/>
        <rFont val="宋体"/>
        <charset val="134"/>
      </rPr>
      <t>农业农村局</t>
    </r>
  </si>
  <si>
    <r>
      <rPr>
        <sz val="16"/>
        <rFont val="宋体"/>
        <charset val="134"/>
      </rPr>
      <t>纵瑞利</t>
    </r>
  </si>
  <si>
    <t>杨涛</t>
  </si>
  <si>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</si>
  <si>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</si>
  <si>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陶党农领办发〔2024〕7号</t>
  </si>
  <si>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</si>
  <si>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</si>
  <si>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</si>
  <si>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</si>
  <si>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</si>
  <si>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买买提江</t>
    </r>
    <r>
      <rPr>
        <sz val="16"/>
        <rFont val="Times New Roman"/>
        <charset val="134"/>
      </rPr>
      <t>·</t>
    </r>
    <r>
      <rPr>
        <sz val="16"/>
        <rFont val="宋体"/>
        <charset val="134"/>
      </rPr>
      <t>吐拉甫</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</si>
  <si>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</si>
  <si>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</si>
  <si>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</si>
  <si>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</si>
  <si>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</si>
  <si>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</si>
  <si>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阿不力克木</t>
    </r>
    <r>
      <rPr>
        <sz val="16"/>
        <rFont val="Times New Roman"/>
        <charset val="134"/>
      </rPr>
      <t>·</t>
    </r>
    <r>
      <rPr>
        <sz val="16"/>
        <rFont val="宋体"/>
        <charset val="134"/>
      </rPr>
      <t>铁米尔</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</si>
  <si>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</si>
  <si>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</si>
  <si>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</si>
  <si>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</si>
  <si>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</si>
  <si>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</si>
  <si>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</si>
  <si>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</si>
  <si>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</si>
  <si>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</si>
  <si>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</si>
  <si>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</si>
  <si>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</si>
  <si>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</si>
  <si>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</si>
  <si>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</si>
  <si>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t>按照“促规模、创品牌、增效益、补短板、促发展”的总体思路，持续抓好食用菌产业质量和产量，通过项目的实施，达到进一步培育壮大村集体经济，开发就业岗位，增加群众收入的目的</t>
  </si>
  <si>
    <t>AKT-DHJB-001</t>
  </si>
  <si>
    <t>AKT-DHJB-001-1</t>
  </si>
  <si>
    <t>2024年</t>
  </si>
  <si>
    <t>阿克陶县种植业补助项目</t>
  </si>
  <si>
    <t>种植业</t>
  </si>
  <si>
    <t>新建</t>
  </si>
  <si>
    <t>阿克陶镇、玉麦镇、塔尔乡、皮拉勒乡、加马铁热克乡、喀热开其克乡、巴仁乡、恰尔隆镇、克孜勒陶镇</t>
  </si>
  <si>
    <t>2024年1月-2024年12月</t>
  </si>
  <si>
    <t>种植业共23项计划补助2004.741728万元，其中，主要粮食作物单产量提升7项1876.386687万元；深松整地补助项目2项17.406327万元；滴灌灌溉5项44.74181万元；发展设施种植（菜苗）4项41.985万元；发展设施种植（棚膜）1项17.3429万元；发展设施种植（食用菌）10.594万元；大棚改造2项3.555万元；拱棚提升改造补助项目12.73万元；具体情况如下：
阿克陶镇3项计划补助180.04755万元，其中，主要粮食作物单产量提升1项计划投资178.99905万元；发展设施种植（菜苗）1项0.6885万元；大棚改造1项0.36万元；
巴仁乡3项计划补助283.62939万元，其中，主要粮食作物单产量提升1项计划投资281.9025万元；滴灌灌溉1项1.00239万元；发展设施种植（菜苗）1项0.7245万元；
加马铁热克乡2项计划补助242.247625万元，其中，主要粮食作物单产量提升1项计划投资229.527745万元；滴灌灌溉1项12.71988万元；
喀热开其克乡2项计划补助93.0908万元，其中，主要粮食作物单产量提升1项计划投资92.42054万元；滴灌灌溉1项0.67026万元；
克孜勒陶镇1项计划补助3.195万元，其中，大棚改造1项3.195万元；
皮拉勒乡3项计划补助638.810358万元，其中，主要粮食作物单产量提升1项计划投资606.869502万元；深松整地补助项目1项13.555992万元；滴灌灌溉1项18.384864万元；
恰尔隆镇3项计划补助44.7569万元，其中，发展设施种植（菜苗）1项26.82万元；发展设施种植（棚膜）1项17.3429万元；发展设施种植（食用菌）10.594万元；
塔尔乡1项计划补助2.637万元，其中，主要粮食作物单产量提升1项计划投资2.637万元；
玉麦镇5项计划补助516.327105万元，其中，主要粮食作物单产量提升1项计划投资484.03035万元；深松整地补助项目1项3.850335万元；滴灌灌溉1项11.96442万元；发展设施种植（菜苗）1项13.752万元；大棚提升改造1项2.73万元。</t>
  </si>
  <si>
    <t>农业农村局</t>
  </si>
  <si>
    <t>纵瑞利</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</si>
  <si>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</si>
  <si>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</si>
  <si>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AKT-DHJB-001-2</t>
  </si>
  <si>
    <t>庭院经济补助项目</t>
  </si>
  <si>
    <t>巴仁乡、皮拉勒乡、玉麦镇</t>
  </si>
  <si>
    <t>庭院经济3项计划补助49.272万元；具体情况如下：巴仁乡庭院经济1项计划投资3.84万元；皮拉勒乡庭院经济1项计划补助27.637万元，玉麦镇庭院经济1项计划补助17.795万元；计划总投资49.272万元。</t>
  </si>
  <si>
    <t>通过项目实施，扶持本村农户继续扩大生产规模，提升农户积极性；激发群众创业就业热情，拓宽群众就业增收渠道，促进农户不断增收创收，进一步提高群众的经济收入，加强群众的幸福感与获得感。</t>
  </si>
  <si>
    <r>
      <rPr>
        <sz val="16"/>
        <rFont val="宋体"/>
        <charset val="134"/>
      </rPr>
      <t>壮大发展入户项目，可巩固拓展</t>
    </r>
    <r>
      <rPr>
        <sz val="16"/>
        <rFont val="Times New Roman"/>
        <charset val="134"/>
      </rPr>
      <t>843</t>
    </r>
    <r>
      <rPr>
        <sz val="16"/>
        <rFont val="宋体"/>
        <charset val="134"/>
      </rPr>
      <t>户已脱贫户（含监测帮扶家庭）产业发展，进一步带动自身经济增长；确保已脱贫户（含监测帮扶家庭）脱贫后稳得住，有产业，能发展；激发内生动力，确保脱贫后能发展</t>
    </r>
  </si>
  <si>
    <r>
      <rPr>
        <b/>
        <sz val="16"/>
        <rFont val="宋体"/>
        <charset val="134"/>
      </rPr>
      <t>陶党农领办发〔</t>
    </r>
    <r>
      <rPr>
        <b/>
        <sz val="16"/>
        <rFont val="Times New Roman"/>
        <charset val="134"/>
      </rPr>
      <t>2024</t>
    </r>
    <r>
      <rPr>
        <b/>
        <sz val="16"/>
        <rFont val="宋体"/>
        <charset val="134"/>
      </rPr>
      <t>〕</t>
    </r>
    <r>
      <rPr>
        <b/>
        <sz val="16"/>
        <rFont val="Times New Roman"/>
        <charset val="134"/>
      </rPr>
      <t>8</t>
    </r>
    <r>
      <rPr>
        <b/>
        <sz val="16"/>
        <rFont val="宋体"/>
        <charset val="134"/>
      </rPr>
      <t>号</t>
    </r>
  </si>
  <si>
    <t>养殖业基地</t>
  </si>
  <si>
    <t>AKT24-025-5</t>
  </si>
  <si>
    <r>
      <rPr>
        <sz val="16"/>
        <rFont val="宋体"/>
        <charset val="134"/>
      </rPr>
      <t>阿克陶县奶业基地</t>
    </r>
  </si>
  <si>
    <r>
      <rPr>
        <sz val="16"/>
        <rFont val="宋体"/>
        <charset val="134"/>
      </rPr>
      <t>养殖业基地</t>
    </r>
  </si>
  <si>
    <r>
      <rPr>
        <sz val="16"/>
        <rFont val="宋体"/>
        <charset val="134"/>
      </rPr>
      <t>续建</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</si>
  <si>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</si>
  <si>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</si>
  <si>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</si>
  <si>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</si>
  <si>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</si>
  <si>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Times New Roman"/>
        <charset val="134"/>
      </rPr>
      <t>2023</t>
    </r>
    <r>
      <rPr>
        <sz val="16"/>
        <rFont val="宋体"/>
        <charset val="134"/>
      </rPr>
      <t>年</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</si>
  <si>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</si>
  <si>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</si>
  <si>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AKT24-002-14</t>
  </si>
  <si>
    <r>
      <rPr>
        <sz val="16"/>
        <rFont val="宋体"/>
        <charset val="134"/>
      </rPr>
      <t>皮拉勒乡黄麻鸡养殖基地扩建项目</t>
    </r>
  </si>
  <si>
    <r>
      <rPr>
        <sz val="16"/>
        <rFont val="宋体"/>
        <charset val="134"/>
      </rPr>
      <t>皮拉勒乡恰尔巴格村、霍伊拉阿勒迪村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</si>
  <si>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</si>
  <si>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皮拉勒乡计划扩建棚圈（鸡）</t>
    </r>
    <r>
      <rPr>
        <sz val="16"/>
        <rFont val="Times New Roman"/>
        <charset val="134"/>
      </rPr>
      <t>7</t>
    </r>
    <r>
      <rPr>
        <sz val="16"/>
        <rFont val="宋体"/>
        <charset val="134"/>
      </rPr>
      <t>座，其中：恰尔巴格村</t>
    </r>
    <r>
      <rPr>
        <sz val="16"/>
        <rFont val="Times New Roman"/>
        <charset val="134"/>
      </rPr>
      <t>3</t>
    </r>
    <r>
      <rPr>
        <sz val="16"/>
        <rFont val="宋体"/>
        <charset val="134"/>
      </rPr>
      <t>座，霍伊拉阿勒迪村</t>
    </r>
    <r>
      <rPr>
        <sz val="16"/>
        <rFont val="Times New Roman"/>
        <charset val="134"/>
      </rPr>
      <t>4</t>
    </r>
    <r>
      <rPr>
        <sz val="16"/>
        <rFont val="宋体"/>
        <charset val="134"/>
      </rPr>
      <t>座，总投资</t>
    </r>
    <r>
      <rPr>
        <sz val="16"/>
        <rFont val="Times New Roman"/>
        <charset val="134"/>
      </rPr>
      <t>2325</t>
    </r>
    <r>
      <rPr>
        <sz val="16"/>
        <rFont val="宋体"/>
        <charset val="134"/>
      </rPr>
      <t>万元。具体内容如下：</t>
    </r>
    <r>
      <rPr>
        <sz val="16"/>
        <rFont val="Times New Roman"/>
        <charset val="134"/>
      </rPr>
      <t xml:space="preserve">
</t>
    </r>
    <r>
      <rPr>
        <sz val="16"/>
        <rFont val="宋体"/>
        <charset val="134"/>
      </rPr>
      <t>（</t>
    </r>
    <r>
      <rPr>
        <sz val="16"/>
        <rFont val="Times New Roman"/>
        <charset val="134"/>
      </rPr>
      <t>1</t>
    </r>
    <r>
      <rPr>
        <sz val="16"/>
        <rFont val="宋体"/>
        <charset val="134"/>
      </rPr>
      <t>）新建棚圈</t>
    </r>
    <r>
      <rPr>
        <sz val="16"/>
        <rFont val="Times New Roman"/>
        <charset val="134"/>
      </rPr>
      <t>7</t>
    </r>
    <r>
      <rPr>
        <sz val="16"/>
        <rFont val="宋体"/>
        <charset val="134"/>
      </rPr>
      <t>座，每座</t>
    </r>
    <r>
      <rPr>
        <sz val="16"/>
        <rFont val="Times New Roman"/>
        <charset val="134"/>
      </rPr>
      <t>1084</t>
    </r>
    <r>
      <rPr>
        <sz val="16"/>
        <rFont val="宋体"/>
        <charset val="134"/>
      </rPr>
      <t>㎡，投资</t>
    </r>
    <r>
      <rPr>
        <sz val="16"/>
        <rFont val="Times New Roman"/>
        <charset val="134"/>
      </rPr>
      <t>1120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）新建管理用房及附属设施</t>
    </r>
    <r>
      <rPr>
        <sz val="16"/>
        <rFont val="Times New Roman"/>
        <charset val="134"/>
      </rPr>
      <t>300</t>
    </r>
    <r>
      <rPr>
        <sz val="16"/>
        <rFont val="宋体"/>
        <charset val="134"/>
      </rPr>
      <t>㎡并配套，水，电，供暖，排水，地坪等必要附属设施，投资</t>
    </r>
    <r>
      <rPr>
        <sz val="16"/>
        <rFont val="Times New Roman"/>
        <charset val="134"/>
      </rPr>
      <t>130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）地面硬化</t>
    </r>
    <r>
      <rPr>
        <sz val="16"/>
        <rFont val="Times New Roman"/>
        <charset val="134"/>
      </rPr>
      <t>6000</t>
    </r>
    <r>
      <rPr>
        <sz val="16"/>
        <rFont val="宋体"/>
        <charset val="134"/>
      </rPr>
      <t>㎡，投资</t>
    </r>
    <r>
      <rPr>
        <sz val="16"/>
        <rFont val="Times New Roman"/>
        <charset val="134"/>
      </rPr>
      <t>60</t>
    </r>
    <r>
      <rPr>
        <sz val="16"/>
        <rFont val="宋体"/>
        <charset val="134"/>
      </rPr>
      <t>万元；</t>
    </r>
    <r>
      <rPr>
        <sz val="16"/>
        <rFont val="Times New Roman"/>
        <charset val="134"/>
      </rPr>
      <t xml:space="preserve">
</t>
    </r>
    <r>
      <rPr>
        <sz val="16"/>
        <rFont val="宋体"/>
        <charset val="134"/>
      </rPr>
      <t>（</t>
    </r>
    <r>
      <rPr>
        <sz val="16"/>
        <rFont val="Times New Roman"/>
        <charset val="134"/>
      </rPr>
      <t>4</t>
    </r>
    <r>
      <rPr>
        <sz val="16"/>
        <rFont val="宋体"/>
        <charset val="134"/>
      </rPr>
      <t>）堆粪场硬化</t>
    </r>
    <r>
      <rPr>
        <sz val="16"/>
        <rFont val="Times New Roman"/>
        <charset val="134"/>
      </rPr>
      <t>1000</t>
    </r>
    <r>
      <rPr>
        <sz val="16"/>
        <rFont val="宋体"/>
        <charset val="134"/>
      </rPr>
      <t>㎡，投资</t>
    </r>
    <r>
      <rPr>
        <sz val="16"/>
        <rFont val="Times New Roman"/>
        <charset val="134"/>
      </rPr>
      <t>10</t>
    </r>
    <r>
      <rPr>
        <sz val="16"/>
        <rFont val="宋体"/>
        <charset val="134"/>
      </rPr>
      <t>万元；</t>
    </r>
    <r>
      <rPr>
        <sz val="16"/>
        <rFont val="Times New Roman"/>
        <charset val="134"/>
      </rPr>
      <t xml:space="preserve">
</t>
    </r>
    <r>
      <rPr>
        <sz val="16"/>
        <rFont val="宋体"/>
        <charset val="134"/>
      </rPr>
      <t>（</t>
    </r>
    <r>
      <rPr>
        <sz val="16"/>
        <rFont val="Times New Roman"/>
        <charset val="134"/>
      </rPr>
      <t>5</t>
    </r>
    <r>
      <rPr>
        <sz val="16"/>
        <rFont val="宋体"/>
        <charset val="134"/>
      </rPr>
      <t>）安装围栏</t>
    </r>
    <r>
      <rPr>
        <sz val="16"/>
        <rFont val="Times New Roman"/>
        <charset val="134"/>
      </rPr>
      <t>1800m</t>
    </r>
    <r>
      <rPr>
        <sz val="16"/>
        <rFont val="宋体"/>
        <charset val="134"/>
      </rPr>
      <t>，</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6</t>
    </r>
    <r>
      <rPr>
        <sz val="16"/>
        <rFont val="宋体"/>
        <charset val="134"/>
      </rPr>
      <t>）采购锅炉</t>
    </r>
    <r>
      <rPr>
        <sz val="16"/>
        <rFont val="Times New Roman"/>
        <charset val="134"/>
      </rPr>
      <t>3</t>
    </r>
    <r>
      <rPr>
        <sz val="16"/>
        <rFont val="宋体"/>
        <charset val="134"/>
      </rPr>
      <t>吨锅炉</t>
    </r>
    <r>
      <rPr>
        <sz val="16"/>
        <rFont val="Times New Roman"/>
        <charset val="134"/>
      </rPr>
      <t>2</t>
    </r>
    <r>
      <rPr>
        <sz val="16"/>
        <rFont val="宋体"/>
        <charset val="134"/>
      </rPr>
      <t>台并配套，水，电，供暖，排水，地坪等必要附属设施，投资</t>
    </r>
    <r>
      <rPr>
        <sz val="16"/>
        <rFont val="Times New Roman"/>
        <charset val="134"/>
      </rPr>
      <t>75</t>
    </r>
    <r>
      <rPr>
        <sz val="16"/>
        <rFont val="宋体"/>
        <charset val="134"/>
      </rPr>
      <t>万元；</t>
    </r>
    <r>
      <rPr>
        <sz val="16"/>
        <rFont val="Times New Roman"/>
        <charset val="134"/>
      </rPr>
      <t xml:space="preserve">
</t>
    </r>
    <r>
      <rPr>
        <sz val="16"/>
        <rFont val="宋体"/>
        <charset val="134"/>
      </rPr>
      <t>（</t>
    </r>
    <r>
      <rPr>
        <sz val="16"/>
        <rFont val="Times New Roman"/>
        <charset val="134"/>
      </rPr>
      <t>7</t>
    </r>
    <r>
      <rPr>
        <sz val="16"/>
        <rFont val="宋体"/>
        <charset val="134"/>
      </rPr>
      <t>）采购畜禽无害化处理设备</t>
    </r>
    <r>
      <rPr>
        <sz val="16"/>
        <rFont val="Times New Roman"/>
        <charset val="134"/>
      </rPr>
      <t>1</t>
    </r>
    <r>
      <rPr>
        <sz val="16"/>
        <rFont val="宋体"/>
        <charset val="134"/>
      </rPr>
      <t>台，</t>
    </r>
    <r>
      <rPr>
        <sz val="16"/>
        <rFont val="Times New Roman"/>
        <charset val="134"/>
      </rPr>
      <t>20</t>
    </r>
    <r>
      <rPr>
        <sz val="16"/>
        <rFont val="宋体"/>
        <charset val="134"/>
      </rPr>
      <t>万元；</t>
    </r>
    <r>
      <rPr>
        <sz val="16"/>
        <rFont val="Times New Roman"/>
        <charset val="134"/>
      </rPr>
      <t xml:space="preserve">
</t>
    </r>
    <r>
      <rPr>
        <sz val="16"/>
        <rFont val="宋体"/>
        <charset val="134"/>
      </rPr>
      <t>（</t>
    </r>
    <r>
      <rPr>
        <sz val="16"/>
        <rFont val="Times New Roman"/>
        <charset val="134"/>
      </rPr>
      <t>8</t>
    </r>
    <r>
      <rPr>
        <sz val="16"/>
        <rFont val="宋体"/>
        <charset val="134"/>
      </rPr>
      <t>）采购自卸翻斗车</t>
    </r>
    <r>
      <rPr>
        <sz val="16"/>
        <rFont val="Times New Roman"/>
        <charset val="134"/>
      </rPr>
      <t>2</t>
    </r>
    <r>
      <rPr>
        <sz val="16"/>
        <rFont val="宋体"/>
        <charset val="134"/>
      </rPr>
      <t>辆，投资</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9</t>
    </r>
    <r>
      <rPr>
        <sz val="16"/>
        <rFont val="宋体"/>
        <charset val="134"/>
      </rPr>
      <t>）土方量换填等附属设施，投资</t>
    </r>
    <r>
      <rPr>
        <sz val="16"/>
        <rFont val="Times New Roman"/>
        <charset val="134"/>
      </rPr>
      <t>150</t>
    </r>
    <r>
      <rPr>
        <sz val="16"/>
        <rFont val="宋体"/>
        <charset val="134"/>
      </rPr>
      <t>万元；</t>
    </r>
    <r>
      <rPr>
        <sz val="16"/>
        <rFont val="Times New Roman"/>
        <charset val="134"/>
      </rPr>
      <t xml:space="preserve">
</t>
    </r>
    <r>
      <rPr>
        <sz val="16"/>
        <rFont val="宋体"/>
        <charset val="134"/>
      </rPr>
      <t>（</t>
    </r>
    <r>
      <rPr>
        <sz val="16"/>
        <rFont val="Times New Roman"/>
        <charset val="134"/>
      </rPr>
      <t>10</t>
    </r>
    <r>
      <rPr>
        <sz val="16"/>
        <rFont val="宋体"/>
        <charset val="134"/>
      </rPr>
      <t>）鸡笼设备费，计划投资</t>
    </r>
    <r>
      <rPr>
        <sz val="16"/>
        <rFont val="Times New Roman"/>
        <charset val="134"/>
      </rPr>
      <t>700</t>
    </r>
    <r>
      <rPr>
        <sz val="16"/>
        <rFont val="宋体"/>
        <charset val="134"/>
      </rPr>
      <t>万元。</t>
    </r>
  </si>
  <si>
    <r>
      <rPr>
        <sz val="16"/>
        <rFont val="宋体"/>
        <charset val="134"/>
      </rPr>
      <t>完成黄麻鸡养殖基地建设，吸纳全村富余劳动力就近就地就业，村民增加收入。</t>
    </r>
  </si>
  <si>
    <r>
      <rPr>
        <sz val="16"/>
        <rFont val="宋体"/>
        <charset val="134"/>
      </rPr>
      <t>黄麻鸡养殖基地扩建完成后，扩大了黄麻鸡养殖规模，提高了养殖基地的养殖能力，同时更多带动农户收入。</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</si>
  <si>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</si>
  <si>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</si>
  <si>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</si>
  <si>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</si>
  <si>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</si>
  <si>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</si>
  <si>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</si>
  <si>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</si>
  <si>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AKT24-002-12</t>
  </si>
  <si>
    <r>
      <rPr>
        <sz val="16"/>
        <rFont val="宋体"/>
        <charset val="134"/>
      </rPr>
      <t>加马铁热克乡托尔塔依村黄麻鸡养殖场项目</t>
    </r>
  </si>
  <si>
    <r>
      <rPr>
        <sz val="16"/>
        <rFont val="宋体"/>
        <charset val="134"/>
      </rPr>
      <t>加马铁热克乡托尔塔依村村</t>
    </r>
  </si>
  <si>
    <r>
      <rPr>
        <sz val="16"/>
        <rFont val="宋体"/>
        <charset val="134"/>
      </rPr>
      <t>在托尔塔依村新建黄麻鸡养殖棚圈</t>
    </r>
    <r>
      <rPr>
        <sz val="16"/>
        <rFont val="Times New Roman"/>
        <charset val="134"/>
      </rPr>
      <t>5</t>
    </r>
    <r>
      <rPr>
        <sz val="16"/>
        <rFont val="宋体"/>
        <charset val="134"/>
      </rPr>
      <t>座，每座</t>
    </r>
    <r>
      <rPr>
        <sz val="16"/>
        <rFont val="Times New Roman"/>
        <charset val="134"/>
      </rPr>
      <t>1168</t>
    </r>
    <r>
      <rPr>
        <sz val="16"/>
        <rFont val="宋体"/>
        <charset val="134"/>
      </rPr>
      <t>平方米左右，修建综合管理用房、锅炉房及配电室、泵房、旱厕及污水处理池、饲料棚，并配套黄麻鸡养殖附属设施设备，以及室外水、电、路、地坪、围栏等配套设施建设。</t>
    </r>
  </si>
  <si>
    <r>
      <rPr>
        <sz val="16"/>
        <rFont val="宋体"/>
        <charset val="134"/>
      </rPr>
      <t>加马铁热克乡</t>
    </r>
  </si>
  <si>
    <r>
      <rPr>
        <sz val="16"/>
        <rFont val="宋体"/>
        <charset val="134"/>
      </rPr>
      <t>热米拉</t>
    </r>
    <r>
      <rPr>
        <sz val="16"/>
        <rFont val="Times New Roman"/>
        <charset val="134"/>
      </rPr>
      <t>·</t>
    </r>
    <r>
      <rPr>
        <sz val="16"/>
        <rFont val="宋体"/>
        <charset val="134"/>
      </rPr>
      <t>木合塔尔</t>
    </r>
  </si>
  <si>
    <r>
      <rPr>
        <sz val="16"/>
        <rFont val="宋体"/>
        <charset val="134"/>
      </rPr>
      <t>通过实施该项目可壮大村集体收入，可增加村集体开发公岗，更多的提供就业岗位，促进农户发展养殖业，同时提高群众通过科技技术来发展养殖业，可带动</t>
    </r>
    <r>
      <rPr>
        <sz val="16"/>
        <rFont val="Times New Roman"/>
        <charset val="134"/>
      </rPr>
      <t>6-8</t>
    </r>
    <r>
      <rPr>
        <sz val="16"/>
        <rFont val="宋体"/>
        <charset val="134"/>
      </rPr>
      <t>名农户就业增收创收，提升农民收入，提高农户生活质量。</t>
    </r>
  </si>
  <si>
    <r>
      <rPr>
        <sz val="16"/>
        <rFont val="宋体"/>
        <charset val="134"/>
      </rPr>
      <t>不断壮大村委会集体经济收入</t>
    </r>
    <r>
      <rPr>
        <sz val="16"/>
        <rFont val="Times New Roman"/>
        <charset val="134"/>
      </rPr>
      <t xml:space="preserve"> </t>
    </r>
    <r>
      <rPr>
        <sz val="16"/>
        <rFont val="宋体"/>
        <charset val="134"/>
      </rPr>
      <t>，服务更多群众，同时每年可稳定带动群众实现就近就地就业，引导群众学习现代化养殖技术，激发群众内生动力，促进群众发展黄麻鸡养殖，最终形成一批先富带后福，实现群众致富增收。</t>
    </r>
  </si>
  <si>
    <t>AKT24-002-16</t>
  </si>
  <si>
    <r>
      <rPr>
        <sz val="16"/>
        <rFont val="宋体"/>
        <charset val="134"/>
      </rPr>
      <t>托尔塔依农场管理服务中心黄麻鸡养殖场项目</t>
    </r>
  </si>
  <si>
    <r>
      <rPr>
        <sz val="16"/>
        <rFont val="宋体"/>
        <charset val="134"/>
      </rPr>
      <t>托尔塔依农场管理服务中心</t>
    </r>
  </si>
  <si>
    <r>
      <rPr>
        <sz val="16"/>
        <rFont val="宋体"/>
        <charset val="134"/>
      </rPr>
      <t>棚圈建设（鸡）</t>
    </r>
    <r>
      <rPr>
        <sz val="16"/>
        <rFont val="Times New Roman"/>
        <charset val="134"/>
      </rPr>
      <t>10</t>
    </r>
    <r>
      <rPr>
        <sz val="16"/>
        <rFont val="宋体"/>
        <charset val="134"/>
      </rPr>
      <t>座，项目总投资</t>
    </r>
    <r>
      <rPr>
        <sz val="16"/>
        <rFont val="Times New Roman"/>
        <charset val="134"/>
      </rPr>
      <t>3390</t>
    </r>
    <r>
      <rPr>
        <sz val="16"/>
        <rFont val="宋体"/>
        <charset val="134"/>
      </rPr>
      <t>万元。</t>
    </r>
    <r>
      <rPr>
        <sz val="16"/>
        <rFont val="Times New Roman"/>
        <charset val="134"/>
      </rPr>
      <t xml:space="preserve">
1</t>
    </r>
    <r>
      <rPr>
        <sz val="16"/>
        <rFont val="宋体"/>
        <charset val="134"/>
      </rPr>
      <t>、在托尔塔依农场新建黄麻鸡养殖棚圈</t>
    </r>
    <r>
      <rPr>
        <sz val="16"/>
        <rFont val="Times New Roman"/>
        <charset val="134"/>
      </rPr>
      <t>10</t>
    </r>
    <r>
      <rPr>
        <sz val="16"/>
        <rFont val="宋体"/>
        <charset val="134"/>
      </rPr>
      <t>座，（其中托尔塔依农场</t>
    </r>
    <r>
      <rPr>
        <sz val="16"/>
        <rFont val="Times New Roman"/>
        <charset val="134"/>
      </rPr>
      <t>5</t>
    </r>
    <r>
      <rPr>
        <sz val="16"/>
        <rFont val="宋体"/>
        <charset val="134"/>
      </rPr>
      <t>座、托尔塔依村</t>
    </r>
    <r>
      <rPr>
        <sz val="16"/>
        <rFont val="Times New Roman"/>
        <charset val="134"/>
      </rPr>
      <t>5</t>
    </r>
    <r>
      <rPr>
        <sz val="16"/>
        <rFont val="宋体"/>
        <charset val="134"/>
      </rPr>
      <t>座），每座</t>
    </r>
    <r>
      <rPr>
        <sz val="16"/>
        <rFont val="Times New Roman"/>
        <charset val="134"/>
      </rPr>
      <t>1084</t>
    </r>
    <r>
      <rPr>
        <sz val="16"/>
        <rFont val="宋体"/>
        <charset val="134"/>
      </rPr>
      <t>平方米，共计</t>
    </r>
    <r>
      <rPr>
        <sz val="16"/>
        <rFont val="Times New Roman"/>
        <charset val="134"/>
      </rPr>
      <t>10840</t>
    </r>
    <r>
      <rPr>
        <sz val="16"/>
        <rFont val="宋体"/>
        <charset val="134"/>
      </rPr>
      <t>平方，每座棚投资为</t>
    </r>
    <r>
      <rPr>
        <sz val="16"/>
        <rFont val="Times New Roman"/>
        <charset val="134"/>
      </rPr>
      <t>120</t>
    </r>
    <r>
      <rPr>
        <sz val="16"/>
        <rFont val="宋体"/>
        <charset val="134"/>
      </rPr>
      <t>万元，棚圈投资共计为</t>
    </r>
    <r>
      <rPr>
        <sz val="16"/>
        <rFont val="Times New Roman"/>
        <charset val="134"/>
      </rPr>
      <t>1200</t>
    </r>
    <r>
      <rPr>
        <sz val="16"/>
        <rFont val="宋体"/>
        <charset val="134"/>
      </rPr>
      <t>万元，并配套黄麻鸡养殖设备（消毒设备、清洗设备、运输设备、无害化处理设备）、</t>
    </r>
    <r>
      <rPr>
        <sz val="16"/>
        <rFont val="Times New Roman"/>
        <charset val="134"/>
      </rPr>
      <t>600</t>
    </r>
    <r>
      <rPr>
        <sz val="16"/>
        <rFont val="宋体"/>
        <charset val="134"/>
      </rPr>
      <t>平方综合用房</t>
    </r>
    <r>
      <rPr>
        <sz val="16"/>
        <rFont val="Times New Roman"/>
        <charset val="134"/>
      </rPr>
      <t>2</t>
    </r>
    <r>
      <rPr>
        <sz val="16"/>
        <rFont val="宋体"/>
        <charset val="134"/>
      </rPr>
      <t>座、</t>
    </r>
    <r>
      <rPr>
        <sz val="16"/>
        <rFont val="Times New Roman"/>
        <charset val="134"/>
      </rPr>
      <t>600</t>
    </r>
    <r>
      <rPr>
        <sz val="16"/>
        <rFont val="宋体"/>
        <charset val="134"/>
      </rPr>
      <t>平方饲草料棚</t>
    </r>
    <r>
      <rPr>
        <sz val="16"/>
        <rFont val="Times New Roman"/>
        <charset val="134"/>
      </rPr>
      <t>2</t>
    </r>
    <r>
      <rPr>
        <sz val="16"/>
        <rFont val="宋体"/>
        <charset val="134"/>
      </rPr>
      <t>座及</t>
    </r>
    <r>
      <rPr>
        <sz val="16"/>
        <rFont val="Times New Roman"/>
        <charset val="134"/>
      </rPr>
      <t>4</t>
    </r>
    <r>
      <rPr>
        <sz val="16"/>
        <rFont val="宋体"/>
        <charset val="134"/>
      </rPr>
      <t>吨位电锅炉</t>
    </r>
    <r>
      <rPr>
        <sz val="16"/>
        <rFont val="Times New Roman"/>
        <charset val="134"/>
      </rPr>
      <t>2</t>
    </r>
    <r>
      <rPr>
        <sz val="16"/>
        <rFont val="宋体"/>
        <charset val="134"/>
      </rPr>
      <t>个、</t>
    </r>
    <r>
      <rPr>
        <sz val="16"/>
        <rFont val="Times New Roman"/>
        <charset val="134"/>
      </rPr>
      <t>6</t>
    </r>
    <r>
      <rPr>
        <sz val="16"/>
        <rFont val="宋体"/>
        <charset val="134"/>
      </rPr>
      <t>米场电动大门</t>
    </r>
    <r>
      <rPr>
        <sz val="16"/>
        <rFont val="Times New Roman"/>
        <charset val="134"/>
      </rPr>
      <t>2</t>
    </r>
    <r>
      <rPr>
        <sz val="16"/>
        <rFont val="宋体"/>
        <charset val="134"/>
      </rPr>
      <t>樘、水电线、</t>
    </r>
    <r>
      <rPr>
        <sz val="16"/>
        <rFont val="Times New Roman"/>
        <charset val="134"/>
      </rPr>
      <t>800</t>
    </r>
    <r>
      <rPr>
        <sz val="16"/>
        <rFont val="宋体"/>
        <charset val="134"/>
      </rPr>
      <t>米围栏、供暖设备、供排水、圈内外道路硬化</t>
    </r>
    <r>
      <rPr>
        <sz val="16"/>
        <rFont val="Times New Roman"/>
        <charset val="134"/>
      </rPr>
      <t>6000</t>
    </r>
    <r>
      <rPr>
        <sz val="16"/>
        <rFont val="宋体"/>
        <charset val="134"/>
      </rPr>
      <t>平方、土方回填</t>
    </r>
    <r>
      <rPr>
        <sz val="16"/>
        <rFont val="Times New Roman"/>
        <charset val="134"/>
      </rPr>
      <t>70000</t>
    </r>
    <r>
      <rPr>
        <sz val="16"/>
        <rFont val="宋体"/>
        <charset val="134"/>
      </rPr>
      <t>立方等其他附属设施，预计投资</t>
    </r>
    <r>
      <rPr>
        <sz val="16"/>
        <rFont val="Times New Roman"/>
        <charset val="134"/>
      </rPr>
      <t>880</t>
    </r>
    <r>
      <rPr>
        <sz val="16"/>
        <rFont val="宋体"/>
        <charset val="134"/>
      </rPr>
      <t>万元。项目总投资</t>
    </r>
    <r>
      <rPr>
        <sz val="16"/>
        <rFont val="Times New Roman"/>
        <charset val="134"/>
      </rPr>
      <t>2080</t>
    </r>
    <r>
      <rPr>
        <sz val="16"/>
        <rFont val="宋体"/>
        <charset val="134"/>
      </rPr>
      <t>万元。</t>
    </r>
    <r>
      <rPr>
        <sz val="16"/>
        <rFont val="Times New Roman"/>
        <charset val="134"/>
      </rPr>
      <t xml:space="preserve">
2</t>
    </r>
    <r>
      <rPr>
        <sz val="16"/>
        <rFont val="宋体"/>
        <charset val="134"/>
      </rPr>
      <t>、在新建黄麻鸡养殖场基础上再新采购</t>
    </r>
    <r>
      <rPr>
        <sz val="16"/>
        <rFont val="Times New Roman"/>
        <charset val="134"/>
      </rPr>
      <t>10</t>
    </r>
    <r>
      <rPr>
        <sz val="16"/>
        <rFont val="宋体"/>
        <charset val="134"/>
      </rPr>
      <t>座黄麻鸡养殖棚圈鸡笼等自动化配套设施，料塔设备</t>
    </r>
    <r>
      <rPr>
        <sz val="16"/>
        <rFont val="Times New Roman"/>
        <charset val="134"/>
      </rPr>
      <t>10</t>
    </r>
    <r>
      <rPr>
        <sz val="16"/>
        <rFont val="宋体"/>
        <charset val="134"/>
      </rPr>
      <t>套，</t>
    </r>
    <r>
      <rPr>
        <sz val="16"/>
        <rFont val="Times New Roman"/>
        <charset val="134"/>
      </rPr>
      <t>1</t>
    </r>
    <r>
      <rPr>
        <sz val="16"/>
        <rFont val="宋体"/>
        <charset val="134"/>
      </rPr>
      <t>辆清粪车，一辆小型装载机等预计总投资</t>
    </r>
    <r>
      <rPr>
        <sz val="16"/>
        <rFont val="Times New Roman"/>
        <charset val="134"/>
      </rPr>
      <t>110</t>
    </r>
    <r>
      <rPr>
        <sz val="16"/>
        <rFont val="宋体"/>
        <charset val="134"/>
      </rPr>
      <t>万元。</t>
    </r>
    <r>
      <rPr>
        <sz val="16"/>
        <rFont val="Times New Roman"/>
        <charset val="134"/>
      </rPr>
      <t xml:space="preserve">
3</t>
    </r>
    <r>
      <rPr>
        <sz val="16"/>
        <rFont val="宋体"/>
        <charset val="134"/>
      </rPr>
      <t>、</t>
    </r>
    <r>
      <rPr>
        <sz val="16"/>
        <rFont val="Times New Roman"/>
        <charset val="134"/>
      </rPr>
      <t>10</t>
    </r>
    <r>
      <rPr>
        <sz val="16"/>
        <rFont val="宋体"/>
        <charset val="134"/>
      </rPr>
      <t>座棚圈前期费及鸡笼设备费，每套设备计划投资</t>
    </r>
    <r>
      <rPr>
        <sz val="16"/>
        <rFont val="Times New Roman"/>
        <charset val="134"/>
      </rPr>
      <t>100</t>
    </r>
    <r>
      <rPr>
        <sz val="16"/>
        <rFont val="宋体"/>
        <charset val="134"/>
      </rPr>
      <t>万元共计</t>
    </r>
    <r>
      <rPr>
        <sz val="16"/>
        <rFont val="Times New Roman"/>
        <charset val="134"/>
      </rPr>
      <t>1000</t>
    </r>
    <r>
      <rPr>
        <sz val="16"/>
        <rFont val="宋体"/>
        <charset val="134"/>
      </rPr>
      <t>万元。</t>
    </r>
    <r>
      <rPr>
        <sz val="16"/>
        <rFont val="Times New Roman"/>
        <charset val="134"/>
      </rPr>
      <t xml:space="preserve">
4</t>
    </r>
    <r>
      <rPr>
        <sz val="16"/>
        <rFont val="宋体"/>
        <charset val="134"/>
      </rPr>
      <t>、前期费</t>
    </r>
    <r>
      <rPr>
        <sz val="16"/>
        <rFont val="Times New Roman"/>
        <charset val="134"/>
      </rPr>
      <t>200</t>
    </r>
    <r>
      <rPr>
        <sz val="16"/>
        <rFont val="宋体"/>
        <charset val="134"/>
      </rPr>
      <t>万元。</t>
    </r>
  </si>
  <si>
    <r>
      <rPr>
        <sz val="16"/>
        <rFont val="宋体"/>
        <charset val="134"/>
      </rPr>
      <t>托尔塔依农场</t>
    </r>
  </si>
  <si>
    <r>
      <rPr>
        <sz val="16"/>
        <rFont val="宋体"/>
        <charset val="134"/>
      </rPr>
      <t>刘开雄</t>
    </r>
  </si>
  <si>
    <r>
      <rPr>
        <sz val="16"/>
        <rFont val="宋体"/>
        <charset val="134"/>
      </rPr>
      <t>通过该项目的建设，实现养鸡规模化，生产能力大大提高，有效解放农户生产力，推动既有产业效益持续稳定发挥，带动就业</t>
    </r>
    <r>
      <rPr>
        <sz val="16"/>
        <rFont val="Times New Roman"/>
        <charset val="134"/>
      </rPr>
      <t>35-40</t>
    </r>
    <r>
      <rPr>
        <sz val="16"/>
        <rFont val="宋体"/>
        <charset val="134"/>
      </rPr>
      <t>人，新建棚舍</t>
    </r>
    <r>
      <rPr>
        <sz val="16"/>
        <rFont val="Times New Roman"/>
        <charset val="134"/>
      </rPr>
      <t>10</t>
    </r>
    <r>
      <rPr>
        <sz val="16"/>
        <rFont val="宋体"/>
        <charset val="134"/>
      </rPr>
      <t>座、每座单批次养殖</t>
    </r>
    <r>
      <rPr>
        <sz val="16"/>
        <rFont val="Times New Roman"/>
        <charset val="134"/>
      </rPr>
      <t>3.5</t>
    </r>
    <r>
      <rPr>
        <sz val="16"/>
        <rFont val="宋体"/>
        <charset val="134"/>
      </rPr>
      <t>万只、一年能够养殖</t>
    </r>
    <r>
      <rPr>
        <sz val="16"/>
        <rFont val="Times New Roman"/>
        <charset val="134"/>
      </rPr>
      <t>3</t>
    </r>
    <r>
      <rPr>
        <sz val="16"/>
        <rFont val="宋体"/>
        <charset val="134"/>
      </rPr>
      <t>批次，</t>
    </r>
    <r>
      <rPr>
        <sz val="16"/>
        <rFont val="Times New Roman"/>
        <charset val="134"/>
      </rPr>
      <t>10</t>
    </r>
    <r>
      <rPr>
        <sz val="16"/>
        <rFont val="宋体"/>
        <charset val="134"/>
      </rPr>
      <t>座棚圈每年养殖规模达</t>
    </r>
    <r>
      <rPr>
        <sz val="16"/>
        <rFont val="Times New Roman"/>
        <charset val="134"/>
      </rPr>
      <t>105</t>
    </r>
    <r>
      <rPr>
        <sz val="16"/>
        <rFont val="宋体"/>
        <charset val="134"/>
      </rPr>
      <t>万只。成品率达</t>
    </r>
    <r>
      <rPr>
        <sz val="16"/>
        <rFont val="Times New Roman"/>
        <charset val="134"/>
      </rPr>
      <t>90%</t>
    </r>
    <r>
      <rPr>
        <sz val="16"/>
        <rFont val="宋体"/>
        <charset val="134"/>
      </rPr>
      <t>以上，成品鸡规模</t>
    </r>
    <r>
      <rPr>
        <sz val="16"/>
        <rFont val="Times New Roman"/>
        <charset val="134"/>
      </rPr>
      <t>94.5</t>
    </r>
    <r>
      <rPr>
        <sz val="16"/>
        <rFont val="宋体"/>
        <charset val="134"/>
      </rPr>
      <t>万只，每只成品鸡纯收益</t>
    </r>
    <r>
      <rPr>
        <sz val="16"/>
        <rFont val="Times New Roman"/>
        <charset val="134"/>
      </rPr>
      <t>1</t>
    </r>
    <r>
      <rPr>
        <sz val="16"/>
        <rFont val="宋体"/>
        <charset val="134"/>
      </rPr>
      <t>元。</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</si>
  <si>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</si>
  <si>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</si>
  <si>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</si>
  <si>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</si>
  <si>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</si>
  <si>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</si>
  <si>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</si>
  <si>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AKT24-002-17</t>
  </si>
  <si>
    <r>
      <rPr>
        <sz val="16"/>
        <rFont val="宋体"/>
        <charset val="134"/>
      </rPr>
      <t>饲草料库</t>
    </r>
  </si>
  <si>
    <r>
      <rPr>
        <sz val="16"/>
        <rFont val="宋体"/>
        <charset val="134"/>
      </rPr>
      <t>木吉乡昆提别斯村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</si>
  <si>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</si>
  <si>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新建昆提别斯村</t>
    </r>
    <r>
      <rPr>
        <sz val="16"/>
        <rFont val="Times New Roman"/>
        <charset val="134"/>
      </rPr>
      <t>400</t>
    </r>
    <r>
      <rPr>
        <sz val="16"/>
        <rFont val="宋体"/>
        <charset val="134"/>
      </rPr>
      <t>平方米饲草料库</t>
    </r>
    <r>
      <rPr>
        <sz val="16"/>
        <rFont val="Times New Roman"/>
        <charset val="134"/>
      </rPr>
      <t>1</t>
    </r>
    <r>
      <rPr>
        <sz val="16"/>
        <rFont val="宋体"/>
        <charset val="134"/>
      </rPr>
      <t>座，每座</t>
    </r>
    <r>
      <rPr>
        <sz val="16"/>
        <rFont val="Times New Roman"/>
        <charset val="134"/>
      </rPr>
      <t>60</t>
    </r>
    <r>
      <rPr>
        <sz val="16"/>
        <rFont val="宋体"/>
        <charset val="134"/>
      </rPr>
      <t>万元，砖混结构、彩钢顶，资产归村集体所有，牧民有偿使用，增加村集体经济收入。</t>
    </r>
  </si>
  <si>
    <r>
      <rPr>
        <sz val="16"/>
        <rFont val="宋体"/>
        <charset val="134"/>
      </rPr>
      <t>木吉乡</t>
    </r>
  </si>
  <si>
    <t>赵振龙</t>
  </si>
  <si>
    <r>
      <rPr>
        <sz val="16"/>
        <rFont val="宋体"/>
        <charset val="134"/>
      </rPr>
      <t>通过项目实施解决昆提别斯村饲草料储藏的问题，防止养殖户因无饲草料储藏出现的经济损失。</t>
    </r>
  </si>
  <si>
    <r>
      <rPr>
        <sz val="16"/>
        <rFont val="宋体"/>
        <charset val="134"/>
      </rPr>
      <t>项目建成后，昆提别斯村</t>
    </r>
    <r>
      <rPr>
        <sz val="16"/>
        <rFont val="Times New Roman"/>
        <charset val="134"/>
      </rPr>
      <t>10</t>
    </r>
    <r>
      <rPr>
        <sz val="16"/>
        <rFont val="宋体"/>
        <charset val="134"/>
      </rPr>
      <t>户养殖户受益，解决养殖户储藏饲草料不足问题，间接增加养殖户经济收益。</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</si>
  <si>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</si>
  <si>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</si>
  <si>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</si>
  <si>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</si>
  <si>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</si>
  <si>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</si>
  <si>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</si>
  <si>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</si>
  <si>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</si>
  <si>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</si>
  <si>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</si>
  <si>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</si>
  <si>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</si>
  <si>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t>
  </si>
  <si>
    <t>AKT-DHJB-002-1</t>
  </si>
  <si>
    <t>阿克陶县畜牧业养殖补助项目</t>
  </si>
  <si>
    <t>畜牧业</t>
  </si>
  <si>
    <t>阿克陶镇、布伦口乡、喀热开其克乡、恰尔隆镇、皮拉勒乡、木吉乡、加马铁热克乡、玉麦镇、巴仁乡、克孜勒陶镇、塔尔乡</t>
  </si>
  <si>
    <t>畜牧业共29项计划补助7505.27215万元，其中，自繁良种母畜（牛）12项计划投资5398.50416万元；自繁良种母畜（羊）11项2097.96799万元；新建养殖棚圈1项0.1万元；养殖圈舍设施改造3项7.9万元；新建青贮窖2项0.8万元；具体情况如下：
阿克陶镇4项计划补助234.22735万元，其中，自繁良种母畜（牛）1项计划投资148.0875万元；自繁良种母畜（羊）1项85.43985万元；养殖圈舍设施改造1项0.3万元；新建青贮窖1项0.4万元；
奥依塔克镇2项计划补助188.07万元，其中，自繁良种母畜（牛）1项计划投资143.1万元；自繁良种母畜（羊）1项44.97万元；
巴仁乡2项计划补助953.85万元，其中，自繁良种母畜（牛）1项计划投资663.9万元；自繁良种母畜（羊）1项289.95万元；
布伦口乡1项计划补助846.9万元，其中，自繁良种母畜（牛）1项计划投资846.9万元；
加马铁热克乡2项计划补助226.53万元，其中，自繁良种母畜（牛）1项计划投资215.7万元；自繁良种母畜（羊）1项10.83万元；
喀热开其克乡3项计划补助173.97484万元，其中，自繁良种母畜（牛）1项计划投资137.02466万元；自繁良种母畜（羊）1项29.65018万元；养殖圈舍设施改造1项7.3万元；
克孜勒陶镇2项计划补助1029.54996万元，其中，自繁良种母畜（牛）1项计划投资364.992万元；自繁良种母畜（羊）1项664.55796万元；
木吉乡2项计划补助297.87万元，其中，自繁良种母畜（牛）1项计划投资294.9万元；自繁良种母畜（羊）1项2.97万元；
皮拉勒乡5项计划补助945.14万元，其中，自繁良种母畜（牛）1项计划投资745.5万元；自繁良种母畜（羊）1项198.84万元；新建养殖棚圈1项0.1万元；养殖圈舍设施改造1项0.3万元；新建青贮窖1项0.4万元；
恰尔隆镇2项计划补助1913.01万元，其中，自繁良种母畜（牛）1项计划投资1264.2万元；自繁良种母畜（羊）1项648.81万元；
塔尔乡2项计划补助111.42万元，其中，自繁良种母畜（牛）1项计划投资86.1万元；自繁良种母畜（羊）1项25.32万元；
玉麦镇2项计划补助584.73万元，其中，自繁良种母畜（牛）1项计划投资488.1万元；自繁良种母畜（羊）1项96.63万元。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</si>
  <si>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</si>
  <si>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</si>
  <si>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</si>
  <si>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</si>
  <si>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</si>
  <si>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</si>
  <si>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</si>
  <si>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</si>
  <si>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</si>
  <si>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</si>
  <si>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吾不力卡斯木</t>
    </r>
    <r>
      <rPr>
        <sz val="16"/>
        <rFont val="Times New Roman"/>
        <charset val="134"/>
      </rPr>
      <t>·</t>
    </r>
    <r>
      <rPr>
        <sz val="16"/>
        <rFont val="宋体"/>
        <charset val="134"/>
      </rPr>
      <t>吐地</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</si>
  <si>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</si>
  <si>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t>
  </si>
  <si>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</si>
  <si>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</si>
  <si>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</si>
  <si>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</si>
  <si>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</si>
  <si>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</si>
  <si>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</si>
  <si>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</si>
  <si>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</si>
  <si>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</si>
  <si>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</si>
  <si>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</si>
  <si>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</si>
  <si>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冯东明</t>
    </r>
  </si>
  <si>
    <r>
      <rPr>
        <sz val="16"/>
        <rFont val="宋体"/>
        <charset val="134"/>
      </rPr>
      <t>廖为星</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</si>
  <si>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</si>
  <si>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</si>
  <si>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AKT24-004-2</t>
  </si>
  <si>
    <r>
      <rPr>
        <sz val="16"/>
        <rFont val="宋体"/>
        <charset val="134"/>
      </rPr>
      <t>阿克陶县托尔塔依农场苗圃旅游研学基地提升改造项目</t>
    </r>
  </si>
  <si>
    <r>
      <rPr>
        <sz val="16"/>
        <rFont val="宋体"/>
        <charset val="134"/>
      </rPr>
      <t>乡村旅游</t>
    </r>
  </si>
  <si>
    <r>
      <rPr>
        <sz val="16"/>
        <rFont val="宋体"/>
        <charset val="134"/>
      </rPr>
      <t>托尔塔依农场苗圃</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</si>
  <si>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-7</t>
    </r>
    <r>
      <rPr>
        <sz val="16"/>
        <rFont val="宋体"/>
        <charset val="134"/>
      </rPr>
      <t>月</t>
    </r>
  </si>
  <si>
    <r>
      <rPr>
        <sz val="16"/>
        <rFont val="Times New Roman"/>
        <charset val="134"/>
      </rPr>
      <t>1</t>
    </r>
    <r>
      <rPr>
        <sz val="16"/>
        <rFont val="宋体"/>
        <charset val="134"/>
      </rPr>
      <t>、建设</t>
    </r>
    <r>
      <rPr>
        <sz val="16"/>
        <rFont val="Times New Roman"/>
        <charset val="134"/>
      </rPr>
      <t>37</t>
    </r>
    <r>
      <rPr>
        <sz val="16"/>
        <rFont val="宋体"/>
        <charset val="134"/>
      </rPr>
      <t>亩中草药育苗基地配套喷灌道路硬化及附属工程；</t>
    </r>
    <r>
      <rPr>
        <sz val="16"/>
        <rFont val="Times New Roman"/>
        <charset val="134"/>
      </rPr>
      <t xml:space="preserve">
2</t>
    </r>
    <r>
      <rPr>
        <sz val="16"/>
        <rFont val="宋体"/>
        <charset val="134"/>
      </rPr>
      <t>、建设</t>
    </r>
    <r>
      <rPr>
        <sz val="16"/>
        <rFont val="Times New Roman"/>
        <charset val="134"/>
      </rPr>
      <t>1000</t>
    </r>
    <r>
      <rPr>
        <sz val="16"/>
        <rFont val="宋体"/>
        <charset val="134"/>
      </rPr>
      <t>平方观景台、</t>
    </r>
    <r>
      <rPr>
        <sz val="16"/>
        <rFont val="Times New Roman"/>
        <charset val="134"/>
      </rPr>
      <t>750</t>
    </r>
    <r>
      <rPr>
        <sz val="16"/>
        <rFont val="宋体"/>
        <charset val="134"/>
      </rPr>
      <t>平方垂钓台及附属工程；</t>
    </r>
    <r>
      <rPr>
        <sz val="16"/>
        <rFont val="Times New Roman"/>
        <charset val="134"/>
      </rPr>
      <t xml:space="preserve">
3</t>
    </r>
    <r>
      <rPr>
        <sz val="16"/>
        <rFont val="宋体"/>
        <charset val="134"/>
      </rPr>
      <t>、动植物园路面平整硬化</t>
    </r>
    <r>
      <rPr>
        <sz val="16"/>
        <rFont val="Times New Roman"/>
        <charset val="134"/>
      </rPr>
      <t>850</t>
    </r>
    <r>
      <rPr>
        <sz val="16"/>
        <rFont val="宋体"/>
        <charset val="134"/>
      </rPr>
      <t>平方及附属工程；</t>
    </r>
    <r>
      <rPr>
        <sz val="16"/>
        <rFont val="Times New Roman"/>
        <charset val="134"/>
      </rPr>
      <t xml:space="preserve">
4</t>
    </r>
    <r>
      <rPr>
        <sz val="16"/>
        <rFont val="宋体"/>
        <charset val="134"/>
      </rPr>
      <t>、硬化主干道路</t>
    </r>
    <r>
      <rPr>
        <sz val="16"/>
        <rFont val="Times New Roman"/>
        <charset val="134"/>
      </rPr>
      <t>1.5</t>
    </r>
    <r>
      <rPr>
        <sz val="16"/>
        <rFont val="宋体"/>
        <charset val="134"/>
      </rPr>
      <t>公里。</t>
    </r>
  </si>
  <si>
    <r>
      <rPr>
        <sz val="16"/>
        <rFont val="宋体"/>
        <charset val="134"/>
      </rPr>
      <t>发展壮大乡村旅游产业，增加就业岗位，带动农民增收致富；打造研学、休闲一体化为周边校区提供研学空间，发挥强有力社会效益。</t>
    </r>
  </si>
  <si>
    <r>
      <rPr>
        <sz val="16"/>
        <rFont val="宋体"/>
        <charset val="134"/>
      </rPr>
      <t>依托托尔塔依农场苗圃现有的丰富资源，通过对现有的资源基础进行提升改造，进一步完善各类设施，带动农民群众增收致富，预计可直接带动</t>
    </r>
    <r>
      <rPr>
        <sz val="16"/>
        <rFont val="Times New Roman"/>
        <charset val="134"/>
      </rPr>
      <t>3</t>
    </r>
    <r>
      <rPr>
        <sz val="16"/>
        <rFont val="宋体"/>
        <charset val="134"/>
      </rPr>
      <t>人就业，提升家庭收入。每年可收租金</t>
    </r>
    <r>
      <rPr>
        <sz val="16"/>
        <rFont val="Times New Roman"/>
        <charset val="134"/>
      </rPr>
      <t>5</t>
    </r>
    <r>
      <rPr>
        <sz val="16"/>
        <rFont val="宋体"/>
        <charset val="134"/>
      </rPr>
      <t>万元。</t>
    </r>
  </si>
  <si>
    <t>AKT24-004-3</t>
  </si>
  <si>
    <r>
      <rPr>
        <sz val="16"/>
        <rFont val="宋体"/>
        <charset val="134"/>
      </rPr>
      <t>皮拉勒乡依也勒干村旅游产业发展基地附属工程项目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</si>
  <si>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-10</t>
    </r>
    <r>
      <rPr>
        <sz val="16"/>
        <rFont val="宋体"/>
        <charset val="134"/>
      </rPr>
      <t>月</t>
    </r>
  </si>
  <si>
    <r>
      <rPr>
        <sz val="16"/>
        <rFont val="宋体"/>
        <charset val="134"/>
      </rPr>
      <t>计划新建胡杨庄园停车场一座。</t>
    </r>
    <r>
      <rPr>
        <sz val="16"/>
        <rFont val="Times New Roman"/>
        <charset val="134"/>
      </rPr>
      <t>1.</t>
    </r>
    <r>
      <rPr>
        <sz val="16"/>
        <rFont val="宋体"/>
        <charset val="134"/>
      </rPr>
      <t>修建地上停车场，地面硬化</t>
    </r>
    <r>
      <rPr>
        <sz val="16"/>
        <rFont val="Times New Roman"/>
        <charset val="134"/>
      </rPr>
      <t>20000</t>
    </r>
    <r>
      <rPr>
        <sz val="16"/>
        <rFont val="宋体"/>
        <charset val="134"/>
      </rPr>
      <t>㎡，容量</t>
    </r>
    <r>
      <rPr>
        <sz val="16"/>
        <rFont val="Times New Roman"/>
        <charset val="134"/>
      </rPr>
      <t>240</t>
    </r>
    <r>
      <rPr>
        <sz val="16"/>
        <rFont val="宋体"/>
        <charset val="134"/>
      </rPr>
      <t>个泊位，并配备新能源汽车充电设施</t>
    </r>
    <r>
      <rPr>
        <sz val="16"/>
        <rFont val="Times New Roman"/>
        <charset val="134"/>
      </rPr>
      <t>10</t>
    </r>
    <r>
      <rPr>
        <sz val="16"/>
        <rFont val="宋体"/>
        <charset val="134"/>
      </rPr>
      <t>套，配备遮雨棚，</t>
    </r>
    <r>
      <rPr>
        <sz val="16"/>
        <rFont val="Times New Roman"/>
        <charset val="134"/>
      </rPr>
      <t>125</t>
    </r>
    <r>
      <rPr>
        <sz val="16"/>
        <rFont val="宋体"/>
        <charset val="134"/>
      </rPr>
      <t>千伏变压器以及附属高压电缆设施，计费系统等，投资</t>
    </r>
    <r>
      <rPr>
        <sz val="16"/>
        <rFont val="Times New Roman"/>
        <charset val="134"/>
      </rPr>
      <t>300</t>
    </r>
    <r>
      <rPr>
        <sz val="16"/>
        <rFont val="宋体"/>
        <charset val="134"/>
      </rPr>
      <t>万元；</t>
    </r>
    <r>
      <rPr>
        <sz val="16"/>
        <rFont val="Times New Roman"/>
        <charset val="134"/>
      </rPr>
      <t>2.</t>
    </r>
    <r>
      <rPr>
        <sz val="16"/>
        <rFont val="宋体"/>
        <charset val="134"/>
      </rPr>
      <t>架设围栏</t>
    </r>
    <r>
      <rPr>
        <sz val="16"/>
        <rFont val="Times New Roman"/>
        <charset val="134"/>
      </rPr>
      <t>5000m</t>
    </r>
    <r>
      <rPr>
        <sz val="16"/>
        <rFont val="宋体"/>
        <charset val="134"/>
      </rPr>
      <t>，</t>
    </r>
    <r>
      <rPr>
        <sz val="16"/>
        <rFont val="Times New Roman"/>
        <charset val="134"/>
      </rPr>
      <t>450</t>
    </r>
    <r>
      <rPr>
        <sz val="16"/>
        <rFont val="宋体"/>
        <charset val="134"/>
      </rPr>
      <t>元</t>
    </r>
    <r>
      <rPr>
        <sz val="16"/>
        <rFont val="Times New Roman"/>
        <charset val="134"/>
      </rPr>
      <t>/m</t>
    </r>
    <r>
      <rPr>
        <sz val="16"/>
        <rFont val="宋体"/>
        <charset val="134"/>
      </rPr>
      <t>。总投资</t>
    </r>
    <r>
      <rPr>
        <sz val="16"/>
        <rFont val="Times New Roman"/>
        <charset val="134"/>
      </rPr>
      <t>525</t>
    </r>
    <r>
      <rPr>
        <sz val="16"/>
        <rFont val="宋体"/>
        <charset val="134"/>
      </rPr>
      <t>万元。</t>
    </r>
  </si>
  <si>
    <r>
      <rPr>
        <sz val="16"/>
        <rFont val="宋体"/>
        <charset val="134"/>
      </rPr>
      <t>通过项目实施进一步改善旅游基础条件，发展壮大乡村旅游产业，提高村集体自身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t>
    </r>
  </si>
  <si>
    <r>
      <rPr>
        <sz val="16"/>
        <rFont val="宋体"/>
        <charset val="134"/>
      </rPr>
      <t>做好胡杨庄园的基础设施配套，进一步完善旅游服务功能，提升游客体验感，吸引更多游客，带动周边农户增收增加就业。</t>
    </r>
  </si>
  <si>
    <t>AKT24-004-4</t>
  </si>
  <si>
    <r>
      <rPr>
        <sz val="16"/>
        <rFont val="宋体"/>
        <charset val="134"/>
      </rPr>
      <t>皮拉勒乡依也勒干村旅游基地滑雪场建设项目</t>
    </r>
  </si>
  <si>
    <r>
      <rPr>
        <sz val="16"/>
        <rFont val="宋体"/>
        <charset val="134"/>
      </rPr>
      <t>（</t>
    </r>
    <r>
      <rPr>
        <sz val="16"/>
        <rFont val="Times New Roman"/>
        <charset val="134"/>
      </rPr>
      <t>1</t>
    </r>
    <r>
      <rPr>
        <sz val="16"/>
        <rFont val="宋体"/>
        <charset val="134"/>
      </rPr>
      <t>）毛毯长度</t>
    </r>
    <r>
      <rPr>
        <sz val="16"/>
        <rFont val="Times New Roman"/>
        <charset val="134"/>
      </rPr>
      <t>280</t>
    </r>
    <r>
      <rPr>
        <sz val="16"/>
        <rFont val="宋体"/>
        <charset val="134"/>
      </rPr>
      <t>米</t>
    </r>
    <r>
      <rPr>
        <sz val="16"/>
        <rFont val="Times New Roman"/>
        <charset val="134"/>
      </rPr>
      <t>*3500</t>
    </r>
    <r>
      <rPr>
        <sz val="16"/>
        <rFont val="宋体"/>
        <charset val="134"/>
      </rPr>
      <t>元</t>
    </r>
    <r>
      <rPr>
        <sz val="16"/>
        <rFont val="Times New Roman"/>
        <charset val="134"/>
      </rPr>
      <t>/</t>
    </r>
    <r>
      <rPr>
        <sz val="16"/>
        <rFont val="宋体"/>
        <charset val="134"/>
      </rPr>
      <t>米，计：</t>
    </r>
    <r>
      <rPr>
        <sz val="16"/>
        <rFont val="Times New Roman"/>
        <charset val="134"/>
      </rPr>
      <t>98</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）毛毯砼底座，</t>
    </r>
    <r>
      <rPr>
        <sz val="16"/>
        <rFont val="Times New Roman"/>
        <charset val="134"/>
      </rPr>
      <t>340</t>
    </r>
    <r>
      <rPr>
        <sz val="16"/>
        <rFont val="宋体"/>
        <charset val="134"/>
      </rPr>
      <t>平方</t>
    </r>
    <r>
      <rPr>
        <sz val="16"/>
        <rFont val="Times New Roman"/>
        <charset val="134"/>
      </rPr>
      <t>*85</t>
    </r>
    <r>
      <rPr>
        <sz val="16"/>
        <rFont val="宋体"/>
        <charset val="134"/>
      </rPr>
      <t>元</t>
    </r>
    <r>
      <rPr>
        <sz val="16"/>
        <rFont val="Times New Roman"/>
        <charset val="134"/>
      </rPr>
      <t>/</t>
    </r>
    <r>
      <rPr>
        <sz val="16"/>
        <rFont val="宋体"/>
        <charset val="134"/>
      </rPr>
      <t>平方，计：</t>
    </r>
    <r>
      <rPr>
        <sz val="16"/>
        <rFont val="Times New Roman"/>
        <charset val="134"/>
      </rPr>
      <t>2.89</t>
    </r>
    <r>
      <rPr>
        <sz val="16"/>
        <rFont val="宋体"/>
        <charset val="134"/>
      </rPr>
      <t>万元（</t>
    </r>
    <r>
      <rPr>
        <sz val="16"/>
        <rFont val="Times New Roman"/>
        <charset val="134"/>
      </rPr>
      <t>3</t>
    </r>
    <r>
      <rPr>
        <sz val="16"/>
        <rFont val="宋体"/>
        <charset val="134"/>
      </rPr>
      <t>）造雪机供水管道（</t>
    </r>
    <r>
      <rPr>
        <sz val="16"/>
        <rFont val="Times New Roman"/>
        <charset val="134"/>
      </rPr>
      <t>110</t>
    </r>
    <r>
      <rPr>
        <sz val="16"/>
        <rFont val="宋体"/>
        <charset val="134"/>
      </rPr>
      <t>钢管）</t>
    </r>
    <r>
      <rPr>
        <sz val="16"/>
        <rFont val="Times New Roman"/>
        <charset val="134"/>
      </rPr>
      <t>500</t>
    </r>
    <r>
      <rPr>
        <sz val="16"/>
        <rFont val="宋体"/>
        <charset val="134"/>
      </rPr>
      <t>米</t>
    </r>
    <r>
      <rPr>
        <sz val="16"/>
        <rFont val="Times New Roman"/>
        <charset val="134"/>
      </rPr>
      <t>*120</t>
    </r>
    <r>
      <rPr>
        <sz val="16"/>
        <rFont val="宋体"/>
        <charset val="134"/>
      </rPr>
      <t>元，计：</t>
    </r>
    <r>
      <rPr>
        <sz val="16"/>
        <rFont val="Times New Roman"/>
        <charset val="134"/>
      </rPr>
      <t>6</t>
    </r>
    <r>
      <rPr>
        <sz val="16"/>
        <rFont val="宋体"/>
        <charset val="134"/>
      </rPr>
      <t>万元；（</t>
    </r>
    <r>
      <rPr>
        <sz val="16"/>
        <rFont val="Times New Roman"/>
        <charset val="134"/>
      </rPr>
      <t>4</t>
    </r>
    <r>
      <rPr>
        <sz val="16"/>
        <rFont val="宋体"/>
        <charset val="134"/>
      </rPr>
      <t>）造雪机供水管道检查井</t>
    </r>
    <r>
      <rPr>
        <sz val="16"/>
        <rFont val="Times New Roman"/>
        <charset val="134"/>
      </rPr>
      <t>10</t>
    </r>
    <r>
      <rPr>
        <sz val="16"/>
        <rFont val="宋体"/>
        <charset val="134"/>
      </rPr>
      <t>个</t>
    </r>
    <r>
      <rPr>
        <sz val="16"/>
        <rFont val="Times New Roman"/>
        <charset val="134"/>
      </rPr>
      <t>*1500</t>
    </r>
    <r>
      <rPr>
        <sz val="16"/>
        <rFont val="宋体"/>
        <charset val="134"/>
      </rPr>
      <t>元</t>
    </r>
    <r>
      <rPr>
        <sz val="16"/>
        <rFont val="Times New Roman"/>
        <charset val="134"/>
      </rPr>
      <t>/</t>
    </r>
    <r>
      <rPr>
        <sz val="16"/>
        <rFont val="宋体"/>
        <charset val="134"/>
      </rPr>
      <t>个，计：</t>
    </r>
    <r>
      <rPr>
        <sz val="16"/>
        <rFont val="Times New Roman"/>
        <charset val="134"/>
      </rPr>
      <t>1.5</t>
    </r>
    <r>
      <rPr>
        <sz val="16"/>
        <rFont val="宋体"/>
        <charset val="134"/>
      </rPr>
      <t>万元；（</t>
    </r>
    <r>
      <rPr>
        <sz val="16"/>
        <rFont val="Times New Roman"/>
        <charset val="134"/>
      </rPr>
      <t>5</t>
    </r>
    <r>
      <rPr>
        <sz val="16"/>
        <rFont val="宋体"/>
        <charset val="134"/>
      </rPr>
      <t>）供水系统变频器一套</t>
    </r>
    <r>
      <rPr>
        <sz val="16"/>
        <rFont val="Times New Roman"/>
        <charset val="134"/>
      </rPr>
      <t>8</t>
    </r>
    <r>
      <rPr>
        <sz val="16"/>
        <rFont val="宋体"/>
        <charset val="134"/>
      </rPr>
      <t>万元；（</t>
    </r>
    <r>
      <rPr>
        <sz val="16"/>
        <rFont val="Times New Roman"/>
        <charset val="134"/>
      </rPr>
      <t>6</t>
    </r>
    <r>
      <rPr>
        <sz val="16"/>
        <rFont val="宋体"/>
        <charset val="134"/>
      </rPr>
      <t>）滑雪场修边坡土方工程，</t>
    </r>
    <r>
      <rPr>
        <sz val="16"/>
        <rFont val="Times New Roman"/>
        <charset val="134"/>
      </rPr>
      <t>300000</t>
    </r>
    <r>
      <rPr>
        <sz val="16"/>
        <rFont val="宋体"/>
        <charset val="134"/>
      </rPr>
      <t>方</t>
    </r>
    <r>
      <rPr>
        <sz val="16"/>
        <rFont val="Times New Roman"/>
        <charset val="134"/>
      </rPr>
      <t>*6</t>
    </r>
    <r>
      <rPr>
        <sz val="16"/>
        <rFont val="宋体"/>
        <charset val="134"/>
      </rPr>
      <t>元</t>
    </r>
    <r>
      <rPr>
        <sz val="16"/>
        <rFont val="Times New Roman"/>
        <charset val="134"/>
      </rPr>
      <t>/</t>
    </r>
    <r>
      <rPr>
        <sz val="16"/>
        <rFont val="宋体"/>
        <charset val="134"/>
      </rPr>
      <t>立，计：</t>
    </r>
    <r>
      <rPr>
        <sz val="16"/>
        <rFont val="Times New Roman"/>
        <charset val="134"/>
      </rPr>
      <t>180</t>
    </r>
    <r>
      <rPr>
        <sz val="16"/>
        <rFont val="宋体"/>
        <charset val="134"/>
      </rPr>
      <t>万元；（</t>
    </r>
    <r>
      <rPr>
        <sz val="16"/>
        <rFont val="Times New Roman"/>
        <charset val="134"/>
      </rPr>
      <t>7</t>
    </r>
    <r>
      <rPr>
        <sz val="16"/>
        <rFont val="宋体"/>
        <charset val="134"/>
      </rPr>
      <t>）滑雪场服务大厅（钢结构）</t>
    </r>
    <r>
      <rPr>
        <sz val="16"/>
        <rFont val="Times New Roman"/>
        <charset val="134"/>
      </rPr>
      <t>1300</t>
    </r>
    <r>
      <rPr>
        <sz val="16"/>
        <rFont val="宋体"/>
        <charset val="134"/>
      </rPr>
      <t>平方</t>
    </r>
    <r>
      <rPr>
        <sz val="16"/>
        <rFont val="Times New Roman"/>
        <charset val="134"/>
      </rPr>
      <t>*900</t>
    </r>
    <r>
      <rPr>
        <sz val="16"/>
        <rFont val="宋体"/>
        <charset val="134"/>
      </rPr>
      <t>元</t>
    </r>
    <r>
      <rPr>
        <sz val="16"/>
        <rFont val="Times New Roman"/>
        <charset val="134"/>
      </rPr>
      <t>/</t>
    </r>
    <r>
      <rPr>
        <sz val="16"/>
        <rFont val="宋体"/>
        <charset val="134"/>
      </rPr>
      <t>平方，计：</t>
    </r>
    <r>
      <rPr>
        <sz val="16"/>
        <rFont val="Times New Roman"/>
        <charset val="134"/>
      </rPr>
      <t>117</t>
    </r>
    <r>
      <rPr>
        <sz val="16"/>
        <rFont val="宋体"/>
        <charset val="134"/>
      </rPr>
      <t>万元；（</t>
    </r>
    <r>
      <rPr>
        <sz val="16"/>
        <rFont val="Times New Roman"/>
        <charset val="134"/>
      </rPr>
      <t>8</t>
    </r>
    <r>
      <rPr>
        <sz val="16"/>
        <rFont val="宋体"/>
        <charset val="134"/>
      </rPr>
      <t>）造雪机器和造雪系统</t>
    </r>
    <r>
      <rPr>
        <sz val="16"/>
        <rFont val="Times New Roman"/>
        <charset val="134"/>
      </rPr>
      <t>4</t>
    </r>
    <r>
      <rPr>
        <sz val="16"/>
        <rFont val="宋体"/>
        <charset val="134"/>
      </rPr>
      <t>套，每套</t>
    </r>
    <r>
      <rPr>
        <sz val="16"/>
        <rFont val="Times New Roman"/>
        <charset val="134"/>
      </rPr>
      <t>15</t>
    </r>
    <r>
      <rPr>
        <sz val="16"/>
        <rFont val="宋体"/>
        <charset val="134"/>
      </rPr>
      <t>万元，计：</t>
    </r>
    <r>
      <rPr>
        <sz val="16"/>
        <rFont val="Times New Roman"/>
        <charset val="134"/>
      </rPr>
      <t>60</t>
    </r>
    <r>
      <rPr>
        <sz val="16"/>
        <rFont val="宋体"/>
        <charset val="134"/>
      </rPr>
      <t>万元；（</t>
    </r>
    <r>
      <rPr>
        <sz val="16"/>
        <rFont val="Times New Roman"/>
        <charset val="134"/>
      </rPr>
      <t>9</t>
    </r>
    <r>
      <rPr>
        <sz val="16"/>
        <rFont val="宋体"/>
        <charset val="134"/>
      </rPr>
      <t>）配电系统和电缆一套</t>
    </r>
    <r>
      <rPr>
        <sz val="16"/>
        <rFont val="Times New Roman"/>
        <charset val="134"/>
      </rPr>
      <t>10</t>
    </r>
    <r>
      <rPr>
        <sz val="16"/>
        <rFont val="宋体"/>
        <charset val="134"/>
      </rPr>
      <t>万元。总投资：</t>
    </r>
    <r>
      <rPr>
        <sz val="16"/>
        <rFont val="Times New Roman"/>
        <charset val="134"/>
      </rPr>
      <t>483.39</t>
    </r>
    <r>
      <rPr>
        <sz val="16"/>
        <rFont val="宋体"/>
        <charset val="134"/>
      </rPr>
      <t>万元。</t>
    </r>
  </si>
  <si>
    <t>AKT24-004-5</t>
  </si>
  <si>
    <r>
      <rPr>
        <sz val="16"/>
        <rFont val="宋体"/>
        <charset val="134"/>
      </rPr>
      <t>布伦口乡托卡依村旅游配套设施建设项目</t>
    </r>
  </si>
  <si>
    <r>
      <rPr>
        <sz val="16"/>
        <rFont val="宋体"/>
        <charset val="134"/>
      </rPr>
      <t>布伦口乡托卡依村</t>
    </r>
  </si>
  <si>
    <r>
      <rPr>
        <sz val="16"/>
        <rFont val="宋体"/>
        <charset val="134"/>
      </rPr>
      <t>新建商铺</t>
    </r>
    <r>
      <rPr>
        <sz val="16"/>
        <rFont val="Times New Roman"/>
        <charset val="134"/>
      </rPr>
      <t>300</t>
    </r>
    <r>
      <rPr>
        <sz val="16"/>
        <rFont val="宋体"/>
        <charset val="134"/>
      </rPr>
      <t>平方米，厕所</t>
    </r>
    <r>
      <rPr>
        <sz val="16"/>
        <rFont val="Times New Roman"/>
        <charset val="134"/>
      </rPr>
      <t>60</t>
    </r>
    <r>
      <rPr>
        <sz val="16"/>
        <rFont val="宋体"/>
        <charset val="134"/>
      </rPr>
      <t>平米及附属配套设施等。计划投资</t>
    </r>
    <r>
      <rPr>
        <sz val="16"/>
        <rFont val="Times New Roman"/>
        <charset val="134"/>
      </rPr>
      <t>100</t>
    </r>
    <r>
      <rPr>
        <sz val="16"/>
        <rFont val="宋体"/>
        <charset val="134"/>
      </rPr>
      <t>万元</t>
    </r>
  </si>
  <si>
    <r>
      <rPr>
        <sz val="16"/>
        <rFont val="宋体"/>
        <charset val="134"/>
      </rPr>
      <t>布伦口乡</t>
    </r>
  </si>
  <si>
    <r>
      <rPr>
        <sz val="16"/>
        <rFont val="宋体"/>
        <charset val="134"/>
      </rPr>
      <t>库尔班艾力</t>
    </r>
    <r>
      <rPr>
        <sz val="16"/>
        <rFont val="Times New Roman"/>
        <charset val="134"/>
      </rPr>
      <t>·</t>
    </r>
    <r>
      <rPr>
        <sz val="16"/>
        <rFont val="宋体"/>
        <charset val="134"/>
      </rPr>
      <t>麦麦提艾力</t>
    </r>
  </si>
  <si>
    <t>光伏电站建设</t>
  </si>
  <si>
    <t>加工流通项目</t>
  </si>
  <si>
    <t>农产品仓储保鲜冷链基础设施建设</t>
  </si>
  <si>
    <t>产地初加工和精深加工</t>
  </si>
  <si>
    <t>市场建设和农村电商物流</t>
  </si>
  <si>
    <t>AKT24-005-2</t>
  </si>
  <si>
    <r>
      <rPr>
        <sz val="16"/>
        <rFont val="宋体"/>
        <charset val="134"/>
      </rPr>
      <t>就业基地建设项目</t>
    </r>
  </si>
  <si>
    <r>
      <rPr>
        <sz val="16"/>
        <rFont val="宋体"/>
        <charset val="134"/>
      </rPr>
      <t>市场建设和农村电商物流</t>
    </r>
  </si>
  <si>
    <r>
      <rPr>
        <sz val="16"/>
        <rFont val="宋体"/>
        <charset val="134"/>
      </rPr>
      <t>玉麦镇英阿依玛克村</t>
    </r>
  </si>
  <si>
    <r>
      <rPr>
        <sz val="16"/>
        <rFont val="宋体"/>
        <charset val="134"/>
      </rPr>
      <t>英阿依玛克村新建</t>
    </r>
    <r>
      <rPr>
        <sz val="16"/>
        <rFont val="Times New Roman"/>
        <charset val="134"/>
      </rPr>
      <t>12</t>
    </r>
    <r>
      <rPr>
        <sz val="16"/>
        <rFont val="宋体"/>
        <charset val="134"/>
      </rPr>
      <t>间门面房，</t>
    </r>
    <r>
      <rPr>
        <sz val="16"/>
        <rFont val="Times New Roman"/>
        <charset val="134"/>
      </rPr>
      <t>2</t>
    </r>
    <r>
      <rPr>
        <sz val="16"/>
        <rFont val="宋体"/>
        <charset val="134"/>
      </rPr>
      <t>层共</t>
    </r>
    <r>
      <rPr>
        <sz val="16"/>
        <rFont val="Times New Roman"/>
        <charset val="134"/>
      </rPr>
      <t>600</t>
    </r>
    <r>
      <rPr>
        <sz val="16"/>
        <rFont val="宋体"/>
        <charset val="134"/>
      </rPr>
      <t>平方米，砖混结构，配套水、电管网设施，计划投资</t>
    </r>
    <r>
      <rPr>
        <sz val="16"/>
        <rFont val="Times New Roman"/>
        <charset val="134"/>
      </rPr>
      <t>170</t>
    </r>
    <r>
      <rPr>
        <sz val="16"/>
        <rFont val="宋体"/>
        <charset val="134"/>
      </rPr>
      <t>万元。资产归村集体所有，收益用于壮大村集体经济。</t>
    </r>
  </si>
  <si>
    <r>
      <rPr>
        <sz val="16"/>
        <rFont val="宋体"/>
        <charset val="134"/>
      </rPr>
      <t>商信局</t>
    </r>
  </si>
  <si>
    <r>
      <rPr>
        <sz val="16"/>
        <rFont val="宋体"/>
        <charset val="134"/>
      </rPr>
      <t>艾孜木江</t>
    </r>
    <r>
      <rPr>
        <sz val="16"/>
        <rFont val="Times New Roman"/>
        <charset val="134"/>
      </rPr>
      <t>·</t>
    </r>
    <r>
      <rPr>
        <sz val="16"/>
        <rFont val="宋体"/>
        <charset val="134"/>
      </rPr>
      <t>莫拉艾买提</t>
    </r>
  </si>
  <si>
    <r>
      <rPr>
        <sz val="16"/>
        <rFont val="宋体"/>
        <charset val="134"/>
      </rPr>
      <t>李世锋</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</si>
  <si>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8</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</si>
  <si>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</si>
  <si>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</si>
  <si>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</si>
  <si>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AKT24-005-3</t>
  </si>
  <si>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</si>
  <si>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</si>
  <si>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</si>
  <si>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t>品牌打造和展销平台</t>
  </si>
  <si>
    <t>配套基础设施项目</t>
  </si>
  <si>
    <t>小型农田水利设施建设(排碱渠、节水灌溉、防渗渠建设、其它乡村振兴有关的农田水利建设)</t>
  </si>
  <si>
    <t>AKT24-006-1</t>
  </si>
  <si>
    <r>
      <rPr>
        <sz val="16"/>
        <rFont val="宋体"/>
        <charset val="134"/>
      </rPr>
      <t>阿克陶县玉麦镇霍依拉艾日克村防渗渠建设工程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</si>
  <si>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</si>
  <si>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</si>
  <si>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</si>
  <si>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玉麦镇霍依拉艾日克村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</si>
  <si>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</si>
  <si>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改建渠道总长</t>
    </r>
    <r>
      <rPr>
        <sz val="16"/>
        <rFont val="Times New Roman"/>
        <charset val="134"/>
      </rPr>
      <t>2.282km</t>
    </r>
    <r>
      <rPr>
        <sz val="16"/>
        <rFont val="宋体"/>
        <charset val="134"/>
      </rPr>
      <t>，配套渠系建筑物</t>
    </r>
    <r>
      <rPr>
        <sz val="16"/>
        <rFont val="Times New Roman"/>
        <charset val="134"/>
      </rPr>
      <t>22</t>
    </r>
    <r>
      <rPr>
        <sz val="16"/>
        <rFont val="宋体"/>
        <charset val="134"/>
      </rPr>
      <t>座，每座分水闸增加人工水尺（</t>
    </r>
    <r>
      <rPr>
        <sz val="16"/>
        <rFont val="Times New Roman"/>
        <charset val="134"/>
      </rPr>
      <t>1mm</t>
    </r>
    <r>
      <rPr>
        <sz val="16"/>
        <rFont val="宋体"/>
        <charset val="134"/>
      </rPr>
      <t>厚宽度</t>
    </r>
    <r>
      <rPr>
        <sz val="16"/>
        <rFont val="Times New Roman"/>
        <charset val="134"/>
      </rPr>
      <t>20cm</t>
    </r>
    <r>
      <rPr>
        <sz val="16"/>
        <rFont val="宋体"/>
        <charset val="134"/>
      </rPr>
      <t>铁板搪瓷，含布设）其中：</t>
    </r>
    <r>
      <rPr>
        <sz val="16"/>
        <rFont val="Times New Roman"/>
        <charset val="134"/>
      </rPr>
      <t>1#</t>
    </r>
    <r>
      <rPr>
        <sz val="16"/>
        <rFont val="宋体"/>
        <charset val="134"/>
      </rPr>
      <t>梯形渠</t>
    </r>
    <r>
      <rPr>
        <sz val="16"/>
        <rFont val="Times New Roman"/>
        <charset val="134"/>
      </rPr>
      <t>700m</t>
    </r>
    <r>
      <rPr>
        <sz val="16"/>
        <rFont val="宋体"/>
        <charset val="134"/>
      </rPr>
      <t>，</t>
    </r>
    <r>
      <rPr>
        <sz val="16"/>
        <rFont val="Times New Roman"/>
        <charset val="134"/>
      </rPr>
      <t>2#</t>
    </r>
    <r>
      <rPr>
        <sz val="16"/>
        <rFont val="宋体"/>
        <charset val="134"/>
      </rPr>
      <t>梯形渠</t>
    </r>
    <r>
      <rPr>
        <sz val="16"/>
        <rFont val="Times New Roman"/>
        <charset val="134"/>
      </rPr>
      <t>1.582m</t>
    </r>
    <r>
      <rPr>
        <sz val="16"/>
        <rFont val="宋体"/>
        <charset val="134"/>
      </rPr>
      <t>，节制分水闸</t>
    </r>
    <r>
      <rPr>
        <sz val="16"/>
        <rFont val="Times New Roman"/>
        <charset val="134"/>
      </rPr>
      <t>9</t>
    </r>
    <r>
      <rPr>
        <sz val="16"/>
        <rFont val="宋体"/>
        <charset val="134"/>
      </rPr>
      <t>座、人工水尺</t>
    </r>
    <r>
      <rPr>
        <sz val="16"/>
        <rFont val="Times New Roman"/>
        <charset val="134"/>
      </rPr>
      <t>9</t>
    </r>
    <r>
      <rPr>
        <sz val="16"/>
        <rFont val="宋体"/>
        <charset val="134"/>
      </rPr>
      <t>座、测水桥</t>
    </r>
    <r>
      <rPr>
        <sz val="16"/>
        <rFont val="Times New Roman"/>
        <charset val="134"/>
      </rPr>
      <t>2</t>
    </r>
    <r>
      <rPr>
        <sz val="16"/>
        <rFont val="宋体"/>
        <charset val="134"/>
      </rPr>
      <t>座、汇水口</t>
    </r>
    <r>
      <rPr>
        <sz val="16"/>
        <rFont val="Times New Roman"/>
        <charset val="134"/>
      </rPr>
      <t>2</t>
    </r>
    <r>
      <rPr>
        <sz val="16"/>
        <rFont val="宋体"/>
        <charset val="134"/>
      </rPr>
      <t>座、农桥</t>
    </r>
    <r>
      <rPr>
        <sz val="16"/>
        <rFont val="Times New Roman"/>
        <charset val="134"/>
      </rPr>
      <t>13</t>
    </r>
    <r>
      <rPr>
        <sz val="16"/>
        <rFont val="宋体"/>
        <charset val="134"/>
      </rPr>
      <t>座，防渗改建利用原有渠道，</t>
    </r>
    <r>
      <rPr>
        <sz val="16"/>
        <rFont val="Times New Roman"/>
        <charset val="134"/>
      </rPr>
      <t>2#</t>
    </r>
    <r>
      <rPr>
        <sz val="16"/>
        <rFont val="宋体"/>
        <charset val="134"/>
      </rPr>
      <t>渠道采用预制矩形渠断面，</t>
    </r>
    <r>
      <rPr>
        <sz val="16"/>
        <rFont val="Times New Roman"/>
        <charset val="134"/>
      </rPr>
      <t>1#</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10cm</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厚现浇砼板结构，</t>
    </r>
    <r>
      <rPr>
        <sz val="16"/>
        <rFont val="Times New Roman"/>
        <charset val="134"/>
      </rPr>
      <t>1</t>
    </r>
    <r>
      <rPr>
        <sz val="16"/>
        <rFont val="宋体"/>
        <charset val="134"/>
      </rPr>
      <t>号渠道设计流量</t>
    </r>
    <r>
      <rPr>
        <sz val="16"/>
        <rFont val="Times New Roman"/>
        <charset val="134"/>
      </rPr>
      <t>1.0m³/s</t>
    </r>
    <r>
      <rPr>
        <sz val="16"/>
        <rFont val="宋体"/>
        <charset val="134"/>
      </rPr>
      <t>，</t>
    </r>
    <r>
      <rPr>
        <sz val="16"/>
        <rFont val="Times New Roman"/>
        <charset val="134"/>
      </rPr>
      <t>2</t>
    </r>
    <r>
      <rPr>
        <sz val="16"/>
        <rFont val="宋体"/>
        <charset val="134"/>
      </rPr>
      <t>号渠设计流量</t>
    </r>
    <r>
      <rPr>
        <sz val="16"/>
        <rFont val="Times New Roman"/>
        <charset val="134"/>
      </rPr>
      <t>1.0m³/s</t>
    </r>
    <r>
      <rPr>
        <sz val="16"/>
        <rFont val="宋体"/>
        <charset val="134"/>
      </rPr>
      <t>。</t>
    </r>
  </si>
  <si>
    <t>中央预算内资金</t>
  </si>
  <si>
    <r>
      <rPr>
        <sz val="16"/>
        <rFont val="宋体"/>
        <charset val="134"/>
      </rPr>
      <t>水利局</t>
    </r>
  </si>
  <si>
    <r>
      <rPr>
        <sz val="16"/>
        <rFont val="宋体"/>
        <charset val="134"/>
      </rPr>
      <t>麦麦提朱马</t>
    </r>
    <r>
      <rPr>
        <sz val="16"/>
        <rFont val="Times New Roman"/>
        <charset val="134"/>
      </rPr>
      <t>·</t>
    </r>
    <r>
      <rPr>
        <sz val="16"/>
        <rFont val="宋体"/>
        <charset val="134"/>
      </rPr>
      <t>阿依提库力</t>
    </r>
  </si>
  <si>
    <r>
      <rPr>
        <sz val="16"/>
        <rFont val="宋体"/>
        <charset val="134"/>
      </rPr>
      <t>项目完成后，提高改善灌溉面积</t>
    </r>
    <r>
      <rPr>
        <sz val="16"/>
        <rFont val="Times New Roman"/>
        <charset val="134"/>
      </rPr>
      <t>6063.12</t>
    </r>
    <r>
      <rPr>
        <sz val="16"/>
        <rFont val="宋体"/>
        <charset val="134"/>
      </rPr>
      <t>亩，提高渠道灌溉水利用系数，有效推动单签农业发展生产。</t>
    </r>
  </si>
  <si>
    <r>
      <rPr>
        <sz val="16"/>
        <rFont val="宋体"/>
        <charset val="134"/>
      </rPr>
      <t>提高水的利用率，改善灌溉条件，节水减水费，增加收入。</t>
    </r>
  </si>
  <si>
    <t>AKT24-006-8</t>
  </si>
  <si>
    <r>
      <rPr>
        <sz val="16"/>
        <rFont val="宋体"/>
        <charset val="134"/>
      </rPr>
      <t>皮拉勒乡乌尊拉村</t>
    </r>
    <r>
      <rPr>
        <sz val="16"/>
        <rFont val="Times New Roman"/>
        <charset val="134"/>
      </rPr>
      <t>-</t>
    </r>
    <r>
      <rPr>
        <sz val="16"/>
        <rFont val="宋体"/>
        <charset val="134"/>
      </rPr>
      <t>托格其村支渠改建工程</t>
    </r>
  </si>
  <si>
    <r>
      <rPr>
        <sz val="16"/>
        <rFont val="宋体"/>
        <charset val="134"/>
      </rPr>
      <t>皮拉勒乡乌尊拉村</t>
    </r>
    <r>
      <rPr>
        <sz val="16"/>
        <rFont val="Times New Roman"/>
        <charset val="134"/>
      </rPr>
      <t>-</t>
    </r>
    <r>
      <rPr>
        <sz val="16"/>
        <rFont val="宋体"/>
        <charset val="134"/>
      </rPr>
      <t>托格其村</t>
    </r>
  </si>
  <si>
    <r>
      <rPr>
        <sz val="16"/>
        <rFont val="宋体"/>
        <charset val="134"/>
      </rPr>
      <t>阿克陶县皮拉勒乡乌拉祖村</t>
    </r>
    <r>
      <rPr>
        <sz val="16"/>
        <rFont val="Times New Roman"/>
        <charset val="134"/>
      </rPr>
      <t>-</t>
    </r>
    <r>
      <rPr>
        <sz val="16"/>
        <rFont val="宋体"/>
        <charset val="134"/>
      </rPr>
      <t>托格其村支渠建设工程改建渠道两条，总长</t>
    </r>
    <r>
      <rPr>
        <sz val="16"/>
        <rFont val="Times New Roman"/>
        <charset val="134"/>
      </rPr>
      <t>1.754km</t>
    </r>
    <r>
      <rPr>
        <sz val="16"/>
        <rFont val="宋体"/>
        <charset val="134"/>
      </rPr>
      <t>，其中托格其村支渠长</t>
    </r>
    <r>
      <rPr>
        <sz val="16"/>
        <rFont val="Times New Roman"/>
        <charset val="134"/>
      </rPr>
      <t xml:space="preserve"> 0.427km</t>
    </r>
    <r>
      <rPr>
        <sz val="16"/>
        <rFont val="宋体"/>
        <charset val="134"/>
      </rPr>
      <t>，配套建筑物为分水闸一座，</t>
    </r>
    <r>
      <rPr>
        <sz val="16"/>
        <rFont val="Times New Roman"/>
        <charset val="134"/>
      </rPr>
      <t>3</t>
    </r>
    <r>
      <rPr>
        <sz val="16"/>
        <rFont val="宋体"/>
        <charset val="134"/>
      </rPr>
      <t>套测桥及水尺设施。乌拉祖村支渠长</t>
    </r>
    <r>
      <rPr>
        <sz val="16"/>
        <rFont val="Times New Roman"/>
        <charset val="134"/>
      </rPr>
      <t xml:space="preserve"> 1.327km</t>
    </r>
    <r>
      <rPr>
        <sz val="16"/>
        <rFont val="宋体"/>
        <charset val="134"/>
      </rPr>
      <t>。防渗改建利用原有渠道，渠道断面为梯形断面，内边坡坡比</t>
    </r>
    <r>
      <rPr>
        <sz val="16"/>
        <rFont val="Times New Roman"/>
        <charset val="134"/>
      </rPr>
      <t xml:space="preserve"> 1:1.5</t>
    </r>
    <r>
      <rPr>
        <sz val="16"/>
        <rFont val="宋体"/>
        <charset val="134"/>
      </rPr>
      <t>，渠道边坡、底板采用</t>
    </r>
    <r>
      <rPr>
        <sz val="16"/>
        <rFont val="Times New Roman"/>
        <charset val="134"/>
      </rPr>
      <t xml:space="preserve"> 8cmC25F150W6 </t>
    </r>
    <r>
      <rPr>
        <sz val="16"/>
        <rFont val="宋体"/>
        <charset val="134"/>
      </rPr>
      <t>厚现浇砼板结构。</t>
    </r>
  </si>
  <si>
    <r>
      <rPr>
        <sz val="16"/>
        <rFont val="宋体"/>
        <charset val="134"/>
      </rPr>
      <t>本项目实施后，提高改善灌溉面积</t>
    </r>
    <r>
      <rPr>
        <sz val="16"/>
        <rFont val="Times New Roman"/>
        <charset val="134"/>
      </rPr>
      <t>1.6</t>
    </r>
    <r>
      <rPr>
        <sz val="16"/>
        <rFont val="宋体"/>
        <charset val="134"/>
      </rPr>
      <t>万亩，提高渠道灌溉水利用系数，有效推动单签农业发展生产。</t>
    </r>
  </si>
  <si>
    <t>AKT24-006-9</t>
  </si>
  <si>
    <r>
      <rPr>
        <sz val="16"/>
        <rFont val="宋体"/>
        <charset val="134"/>
      </rPr>
      <t>阿克陶县巴仁乡库尔干村支渠改建项目</t>
    </r>
  </si>
  <si>
    <r>
      <rPr>
        <sz val="16"/>
        <rFont val="宋体"/>
        <charset val="134"/>
      </rPr>
      <t>巴仁乡库尔干村</t>
    </r>
  </si>
  <si>
    <r>
      <rPr>
        <sz val="16"/>
        <rFont val="宋体"/>
        <charset val="134"/>
      </rPr>
      <t>改建渠道两条，其中一条支渠长</t>
    </r>
    <r>
      <rPr>
        <sz val="16"/>
        <rFont val="Times New Roman"/>
        <charset val="134"/>
      </rPr>
      <t xml:space="preserve"> 4.04km</t>
    </r>
    <r>
      <rPr>
        <sz val="16"/>
        <rFont val="宋体"/>
        <charset val="134"/>
      </rPr>
      <t>，配套建筑物</t>
    </r>
    <r>
      <rPr>
        <sz val="16"/>
        <rFont val="Times New Roman"/>
        <charset val="134"/>
      </rPr>
      <t xml:space="preserve"> 36 </t>
    </r>
    <r>
      <rPr>
        <sz val="16"/>
        <rFont val="宋体"/>
        <charset val="134"/>
      </rPr>
      <t>座，其中盖板涵</t>
    </r>
    <r>
      <rPr>
        <sz val="16"/>
        <rFont val="Times New Roman"/>
        <charset val="134"/>
      </rPr>
      <t xml:space="preserve"> 11 </t>
    </r>
    <r>
      <rPr>
        <sz val="16"/>
        <rFont val="宋体"/>
        <charset val="134"/>
      </rPr>
      <t>座，新建节制分水闸</t>
    </r>
    <r>
      <rPr>
        <sz val="16"/>
        <rFont val="Times New Roman"/>
        <charset val="134"/>
      </rPr>
      <t xml:space="preserve"> 11 </t>
    </r>
    <r>
      <rPr>
        <sz val="16"/>
        <rFont val="宋体"/>
        <charset val="134"/>
      </rPr>
      <t>座，改建节制分水闸</t>
    </r>
    <r>
      <rPr>
        <sz val="16"/>
        <rFont val="Times New Roman"/>
        <charset val="134"/>
      </rPr>
      <t xml:space="preserve"> 2 </t>
    </r>
    <r>
      <rPr>
        <sz val="16"/>
        <rFont val="宋体"/>
        <charset val="134"/>
      </rPr>
      <t>座，测桥及水尺</t>
    </r>
    <r>
      <rPr>
        <sz val="16"/>
        <rFont val="Times New Roman"/>
        <charset val="134"/>
      </rPr>
      <t xml:space="preserve">12 </t>
    </r>
    <r>
      <rPr>
        <sz val="16"/>
        <rFont val="宋体"/>
        <charset val="134"/>
      </rPr>
      <t>座。另一条斗渠长</t>
    </r>
    <r>
      <rPr>
        <sz val="16"/>
        <rFont val="Times New Roman"/>
        <charset val="134"/>
      </rPr>
      <t xml:space="preserve"> 200m</t>
    </r>
    <r>
      <rPr>
        <sz val="16"/>
        <rFont val="宋体"/>
        <charset val="134"/>
      </rPr>
      <t>，配套建筑物</t>
    </r>
    <r>
      <rPr>
        <sz val="16"/>
        <rFont val="Times New Roman"/>
        <charset val="134"/>
      </rPr>
      <t xml:space="preserve"> 3 </t>
    </r>
    <r>
      <rPr>
        <sz val="16"/>
        <rFont val="宋体"/>
        <charset val="134"/>
      </rPr>
      <t>座，其中盖板涵</t>
    </r>
    <r>
      <rPr>
        <sz val="16"/>
        <rFont val="Times New Roman"/>
        <charset val="134"/>
      </rPr>
      <t xml:space="preserve"> 1 </t>
    </r>
    <r>
      <rPr>
        <sz val="16"/>
        <rFont val="宋体"/>
        <charset val="134"/>
      </rPr>
      <t>座，节制分水闸</t>
    </r>
    <r>
      <rPr>
        <sz val="16"/>
        <rFont val="Times New Roman"/>
        <charset val="134"/>
      </rPr>
      <t xml:space="preserve"> 2</t>
    </r>
    <r>
      <rPr>
        <sz val="16"/>
        <rFont val="宋体"/>
        <charset val="134"/>
      </rPr>
      <t>座，设计流量为</t>
    </r>
    <r>
      <rPr>
        <sz val="16"/>
        <rFont val="Times New Roman"/>
        <charset val="134"/>
      </rPr>
      <t>1.05m³/s</t>
    </r>
    <r>
      <rPr>
        <sz val="16"/>
        <rFont val="宋体"/>
        <charset val="134"/>
      </rPr>
      <t>，加大流量</t>
    </r>
    <r>
      <rPr>
        <sz val="16"/>
        <rFont val="Times New Roman"/>
        <charset val="134"/>
      </rPr>
      <t>1.3m³/s</t>
    </r>
    <r>
      <rPr>
        <sz val="16"/>
        <rFont val="宋体"/>
        <charset val="134"/>
      </rPr>
      <t>。</t>
    </r>
  </si>
  <si>
    <r>
      <rPr>
        <sz val="16"/>
        <rFont val="宋体"/>
        <charset val="134"/>
      </rPr>
      <t>本项目实施后，提高改善灌溉面积</t>
    </r>
    <r>
      <rPr>
        <sz val="16"/>
        <rFont val="Times New Roman"/>
        <charset val="134"/>
      </rPr>
      <t>0.45</t>
    </r>
    <r>
      <rPr>
        <sz val="16"/>
        <rFont val="宋体"/>
        <charset val="134"/>
      </rPr>
      <t>万亩，提高渠道灌溉水利用系数，有效推动单签农业发展生产。</t>
    </r>
  </si>
  <si>
    <t>AKT24-006-10</t>
  </si>
  <si>
    <r>
      <rPr>
        <sz val="16"/>
        <rFont val="宋体"/>
        <charset val="134"/>
      </rPr>
      <t>阿克陶县玉麦镇加依铁热克村防渗渠建设工程</t>
    </r>
  </si>
  <si>
    <r>
      <rPr>
        <sz val="16"/>
        <rFont val="宋体"/>
        <charset val="134"/>
      </rPr>
      <t>阿克陶县玉麦乡加依热克村（</t>
    </r>
    <r>
      <rPr>
        <sz val="16"/>
        <rFont val="Times New Roman"/>
        <charset val="134"/>
      </rPr>
      <t xml:space="preserve">6 </t>
    </r>
    <r>
      <rPr>
        <sz val="16"/>
        <rFont val="宋体"/>
        <charset val="134"/>
      </rPr>
      <t>小队）防渗渠建设项目改建渠道总长</t>
    </r>
    <r>
      <rPr>
        <sz val="16"/>
        <rFont val="Times New Roman"/>
        <charset val="134"/>
      </rPr>
      <t xml:space="preserve"> 2.87km</t>
    </r>
    <r>
      <rPr>
        <sz val="16"/>
        <rFont val="宋体"/>
        <charset val="134"/>
      </rPr>
      <t>，配套渠系建筑物</t>
    </r>
    <r>
      <rPr>
        <sz val="16"/>
        <rFont val="Times New Roman"/>
        <charset val="134"/>
      </rPr>
      <t xml:space="preserve"> 107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t>
    </r>
    <r>
      <rPr>
        <sz val="16"/>
        <rFont val="宋体"/>
        <charset val="134"/>
      </rPr>
      <t>矩形渠</t>
    </r>
    <r>
      <rPr>
        <sz val="16"/>
        <rFont val="Times New Roman"/>
        <charset val="134"/>
      </rPr>
      <t xml:space="preserve"> 250.4m</t>
    </r>
    <r>
      <rPr>
        <sz val="16"/>
        <rFont val="宋体"/>
        <charset val="134"/>
      </rPr>
      <t>，</t>
    </r>
    <r>
      <rPr>
        <sz val="16"/>
        <rFont val="Times New Roman"/>
        <charset val="134"/>
      </rPr>
      <t>2#</t>
    </r>
    <r>
      <rPr>
        <sz val="16"/>
        <rFont val="宋体"/>
        <charset val="134"/>
      </rPr>
      <t>梯形渠</t>
    </r>
    <r>
      <rPr>
        <sz val="16"/>
        <rFont val="Times New Roman"/>
        <charset val="134"/>
      </rPr>
      <t xml:space="preserve"> 60.6m</t>
    </r>
    <r>
      <rPr>
        <sz val="16"/>
        <rFont val="宋体"/>
        <charset val="134"/>
      </rPr>
      <t>，</t>
    </r>
    <r>
      <rPr>
        <sz val="16"/>
        <rFont val="Times New Roman"/>
        <charset val="134"/>
      </rPr>
      <t xml:space="preserve">3#U </t>
    </r>
    <r>
      <rPr>
        <sz val="16"/>
        <rFont val="宋体"/>
        <charset val="134"/>
      </rPr>
      <t>形渠</t>
    </r>
    <r>
      <rPr>
        <sz val="16"/>
        <rFont val="Times New Roman"/>
        <charset val="134"/>
      </rPr>
      <t xml:space="preserve"> 776m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1781m</t>
    </r>
    <r>
      <rPr>
        <sz val="16"/>
        <rFont val="宋体"/>
        <charset val="134"/>
      </rPr>
      <t>，节制分水闸</t>
    </r>
    <r>
      <rPr>
        <sz val="16"/>
        <rFont val="Times New Roman"/>
        <charset val="134"/>
      </rPr>
      <t xml:space="preserve"> 16</t>
    </r>
    <r>
      <rPr>
        <sz val="16"/>
        <rFont val="宋体"/>
        <charset val="134"/>
      </rPr>
      <t>座、农桥</t>
    </r>
    <r>
      <rPr>
        <sz val="16"/>
        <rFont val="Times New Roman"/>
        <charset val="134"/>
      </rPr>
      <t xml:space="preserve"> 91 </t>
    </r>
    <r>
      <rPr>
        <sz val="16"/>
        <rFont val="宋体"/>
        <charset val="134"/>
      </rPr>
      <t>座（其中</t>
    </r>
    <r>
      <rPr>
        <sz val="16"/>
        <rFont val="Times New Roman"/>
        <charset val="134"/>
      </rPr>
      <t xml:space="preserve"> 89 </t>
    </r>
    <r>
      <rPr>
        <sz val="16"/>
        <rFont val="宋体"/>
        <charset val="134"/>
      </rPr>
      <t>座涵管桥），新建盖板</t>
    </r>
    <r>
      <rPr>
        <sz val="16"/>
        <rFont val="Times New Roman"/>
        <charset val="134"/>
      </rPr>
      <t xml:space="preserve"> 490m</t>
    </r>
    <r>
      <rPr>
        <sz val="16"/>
        <rFont val="宋体"/>
        <charset val="134"/>
      </rPr>
      <t>。防渗改建利用原有渠道，</t>
    </r>
    <r>
      <rPr>
        <sz val="16"/>
        <rFont val="Times New Roman"/>
        <charset val="134"/>
      </rPr>
      <t>1#</t>
    </r>
    <r>
      <rPr>
        <sz val="16"/>
        <rFont val="宋体"/>
        <charset val="134"/>
      </rPr>
      <t>渠道断面为矩形断面，为分离式挡墙结构；</t>
    </r>
    <r>
      <rPr>
        <sz val="16"/>
        <rFont val="Times New Roman"/>
        <charset val="134"/>
      </rPr>
      <t>2#</t>
    </r>
    <r>
      <rPr>
        <sz val="16"/>
        <rFont val="宋体"/>
        <charset val="134"/>
      </rPr>
      <t>渠道采用梯形断面，内边坡采用</t>
    </r>
    <r>
      <rPr>
        <sz val="16"/>
        <rFont val="Times New Roman"/>
        <charset val="134"/>
      </rPr>
      <t xml:space="preserve"> 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 xml:space="preserve"> 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厚预制砼。阿克陶县玉麦乡加依热克村（</t>
    </r>
    <r>
      <rPr>
        <sz val="16"/>
        <rFont val="Times New Roman"/>
        <charset val="134"/>
      </rPr>
      <t>1</t>
    </r>
    <r>
      <rPr>
        <sz val="16"/>
        <rFont val="宋体"/>
        <charset val="134"/>
      </rPr>
      <t>、</t>
    </r>
    <r>
      <rPr>
        <sz val="16"/>
        <rFont val="Times New Roman"/>
        <charset val="134"/>
      </rPr>
      <t xml:space="preserve">5 </t>
    </r>
    <r>
      <rPr>
        <sz val="16"/>
        <rFont val="宋体"/>
        <charset val="134"/>
      </rPr>
      <t>小队）防渗渠建设项目改建渠道总长</t>
    </r>
    <r>
      <rPr>
        <sz val="16"/>
        <rFont val="Times New Roman"/>
        <charset val="134"/>
      </rPr>
      <t>3.570km</t>
    </r>
    <r>
      <rPr>
        <sz val="16"/>
        <rFont val="宋体"/>
        <charset val="134"/>
      </rPr>
      <t>，配套渠系建筑物</t>
    </r>
    <r>
      <rPr>
        <sz val="16"/>
        <rFont val="Times New Roman"/>
        <charset val="134"/>
      </rPr>
      <t xml:space="preserve"> 46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1#U</t>
    </r>
    <r>
      <rPr>
        <sz val="16"/>
        <rFont val="宋体"/>
        <charset val="134"/>
      </rPr>
      <t>形渠</t>
    </r>
    <r>
      <rPr>
        <sz val="16"/>
        <rFont val="Times New Roman"/>
        <charset val="134"/>
      </rPr>
      <t xml:space="preserve"> 1050m</t>
    </r>
    <r>
      <rPr>
        <sz val="16"/>
        <rFont val="宋体"/>
        <charset val="134"/>
      </rPr>
      <t>，</t>
    </r>
    <r>
      <rPr>
        <sz val="16"/>
        <rFont val="Times New Roman"/>
        <charset val="134"/>
      </rPr>
      <t xml:space="preserve">2#U </t>
    </r>
    <r>
      <rPr>
        <sz val="16"/>
        <rFont val="宋体"/>
        <charset val="134"/>
      </rPr>
      <t>形渠</t>
    </r>
    <r>
      <rPr>
        <sz val="16"/>
        <rFont val="Times New Roman"/>
        <charset val="134"/>
      </rPr>
      <t xml:space="preserve"> 201.1m</t>
    </r>
    <r>
      <rPr>
        <sz val="16"/>
        <rFont val="宋体"/>
        <charset val="134"/>
      </rPr>
      <t>，</t>
    </r>
    <r>
      <rPr>
        <sz val="16"/>
        <rFont val="Times New Roman"/>
        <charset val="134"/>
      </rPr>
      <t xml:space="preserve">3#U </t>
    </r>
    <r>
      <rPr>
        <sz val="16"/>
        <rFont val="宋体"/>
        <charset val="134"/>
      </rPr>
      <t>形渠</t>
    </r>
    <r>
      <rPr>
        <sz val="16"/>
        <rFont val="Times New Roman"/>
        <charset val="134"/>
      </rPr>
      <t>254.8m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249.2m</t>
    </r>
    <r>
      <rPr>
        <sz val="16"/>
        <rFont val="宋体"/>
        <charset val="134"/>
      </rPr>
      <t>，</t>
    </r>
    <r>
      <rPr>
        <sz val="16"/>
        <rFont val="Times New Roman"/>
        <charset val="134"/>
      </rPr>
      <t>5#</t>
    </r>
    <r>
      <rPr>
        <sz val="16"/>
        <rFont val="宋体"/>
        <charset val="134"/>
      </rPr>
      <t>梯形渠</t>
    </r>
    <r>
      <rPr>
        <sz val="16"/>
        <rFont val="Times New Roman"/>
        <charset val="134"/>
      </rPr>
      <t xml:space="preserve"> 167.7m</t>
    </r>
    <r>
      <rPr>
        <sz val="16"/>
        <rFont val="宋体"/>
        <charset val="134"/>
      </rPr>
      <t>，</t>
    </r>
    <r>
      <rPr>
        <sz val="16"/>
        <rFont val="Times New Roman"/>
        <charset val="134"/>
      </rPr>
      <t>6#</t>
    </r>
    <r>
      <rPr>
        <sz val="16"/>
        <rFont val="宋体"/>
        <charset val="134"/>
      </rPr>
      <t>梯形渠</t>
    </r>
    <r>
      <rPr>
        <sz val="16"/>
        <rFont val="Times New Roman"/>
        <charset val="134"/>
      </rPr>
      <t xml:space="preserve"> 477m</t>
    </r>
    <r>
      <rPr>
        <sz val="16"/>
        <rFont val="宋体"/>
        <charset val="134"/>
      </rPr>
      <t>，</t>
    </r>
    <r>
      <rPr>
        <sz val="16"/>
        <rFont val="Times New Roman"/>
        <charset val="134"/>
      </rPr>
      <t>7#</t>
    </r>
    <r>
      <rPr>
        <sz val="16"/>
        <rFont val="宋体"/>
        <charset val="134"/>
      </rPr>
      <t>梯形渠</t>
    </r>
    <r>
      <rPr>
        <sz val="16"/>
        <rFont val="Times New Roman"/>
        <charset val="134"/>
      </rPr>
      <t xml:space="preserve"> 1170m</t>
    </r>
    <r>
      <rPr>
        <sz val="16"/>
        <rFont val="宋体"/>
        <charset val="134"/>
      </rPr>
      <t>，节制分水闸</t>
    </r>
    <r>
      <rPr>
        <sz val="16"/>
        <rFont val="Times New Roman"/>
        <charset val="134"/>
      </rPr>
      <t xml:space="preserve"> 25 </t>
    </r>
    <r>
      <rPr>
        <sz val="16"/>
        <rFont val="宋体"/>
        <charset val="134"/>
      </rPr>
      <t>座、农桥</t>
    </r>
    <r>
      <rPr>
        <sz val="16"/>
        <rFont val="Times New Roman"/>
        <charset val="134"/>
      </rPr>
      <t xml:space="preserve"> 21 </t>
    </r>
    <r>
      <rPr>
        <sz val="16"/>
        <rFont val="宋体"/>
        <charset val="134"/>
      </rPr>
      <t>座（其中</t>
    </r>
    <r>
      <rPr>
        <sz val="16"/>
        <rFont val="Times New Roman"/>
        <charset val="134"/>
      </rPr>
      <t xml:space="preserve"> 5 </t>
    </r>
    <r>
      <rPr>
        <sz val="16"/>
        <rFont val="宋体"/>
        <charset val="134"/>
      </rPr>
      <t>座涵管桥）。防渗改建利用原有渠道，</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 </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厚预制砼结构；</t>
    </r>
    <r>
      <rPr>
        <sz val="16"/>
        <rFont val="Times New Roman"/>
        <charset val="134"/>
      </rPr>
      <t>5#</t>
    </r>
    <r>
      <rPr>
        <sz val="16"/>
        <rFont val="宋体"/>
        <charset val="134"/>
      </rPr>
      <t>、</t>
    </r>
    <r>
      <rPr>
        <sz val="16"/>
        <rFont val="Times New Roman"/>
        <charset val="134"/>
      </rPr>
      <t>6#</t>
    </r>
    <r>
      <rPr>
        <sz val="16"/>
        <rFont val="宋体"/>
        <charset val="134"/>
      </rPr>
      <t>、</t>
    </r>
    <r>
      <rPr>
        <sz val="16"/>
        <rFont val="Times New Roman"/>
        <charset val="134"/>
      </rPr>
      <t>7#</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</si>
  <si>
    <r>
      <rPr>
        <sz val="16"/>
        <rFont val="宋体"/>
        <charset val="134"/>
      </rPr>
      <t>本项目实施后，提高改善灌溉面积</t>
    </r>
    <r>
      <rPr>
        <sz val="16"/>
        <rFont val="Times New Roman"/>
        <charset val="134"/>
      </rPr>
      <t>2.1</t>
    </r>
    <r>
      <rPr>
        <sz val="16"/>
        <rFont val="宋体"/>
        <charset val="134"/>
      </rPr>
      <t>万亩，提高渠道灌溉水利用系数，有效推动单签农业发展生产。</t>
    </r>
  </si>
  <si>
    <t>AKT24-006-11</t>
  </si>
  <si>
    <r>
      <rPr>
        <sz val="16"/>
        <rFont val="宋体"/>
        <charset val="134"/>
      </rPr>
      <t>加马铁热克乡渠道防渗改建工程</t>
    </r>
  </si>
  <si>
    <r>
      <rPr>
        <sz val="16"/>
        <rFont val="宋体"/>
        <charset val="134"/>
      </rPr>
      <t>加马铁热克乡赛克孜艾日克村</t>
    </r>
  </si>
  <si>
    <r>
      <rPr>
        <sz val="16"/>
        <rFont val="宋体"/>
        <charset val="134"/>
      </rPr>
      <t>赛克自艾日克村水渠改造共计</t>
    </r>
    <r>
      <rPr>
        <sz val="16"/>
        <rFont val="Times New Roman"/>
        <charset val="134"/>
      </rPr>
      <t>15.15</t>
    </r>
    <r>
      <rPr>
        <sz val="16"/>
        <rFont val="宋体"/>
        <charset val="134"/>
      </rPr>
      <t>公里，其中</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小队公用水渠改造</t>
    </r>
    <r>
      <rPr>
        <sz val="16"/>
        <rFont val="Times New Roman"/>
        <charset val="134"/>
      </rPr>
      <t>4.6</t>
    </r>
    <r>
      <rPr>
        <sz val="16"/>
        <rFont val="宋体"/>
        <charset val="134"/>
      </rPr>
      <t>公里，水流量</t>
    </r>
    <r>
      <rPr>
        <sz val="16"/>
        <rFont val="Times New Roman"/>
        <charset val="134"/>
      </rPr>
      <t>1.5m³/s</t>
    </r>
    <r>
      <rPr>
        <sz val="16"/>
        <rFont val="宋体"/>
        <charset val="134"/>
      </rPr>
      <t>，</t>
    </r>
    <r>
      <rPr>
        <sz val="16"/>
        <rFont val="Times New Roman"/>
        <charset val="134"/>
      </rPr>
      <t>1</t>
    </r>
    <r>
      <rPr>
        <sz val="16"/>
        <rFont val="宋体"/>
        <charset val="134"/>
      </rPr>
      <t>、</t>
    </r>
    <r>
      <rPr>
        <sz val="16"/>
        <rFont val="Times New Roman"/>
        <charset val="134"/>
      </rPr>
      <t>2</t>
    </r>
    <r>
      <rPr>
        <sz val="16"/>
        <rFont val="宋体"/>
        <charset val="134"/>
      </rPr>
      <t>小队共用水渠改造</t>
    </r>
    <r>
      <rPr>
        <sz val="16"/>
        <rFont val="Times New Roman"/>
        <charset val="134"/>
      </rPr>
      <t>1</t>
    </r>
    <r>
      <rPr>
        <sz val="16"/>
        <rFont val="宋体"/>
        <charset val="134"/>
      </rPr>
      <t>公里，水流量</t>
    </r>
    <r>
      <rPr>
        <sz val="16"/>
        <rFont val="Times New Roman"/>
        <charset val="134"/>
      </rPr>
      <t>0.3m³/s,6</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小队共用水渠改造</t>
    </r>
    <r>
      <rPr>
        <sz val="16"/>
        <rFont val="Times New Roman"/>
        <charset val="134"/>
      </rPr>
      <t>2.7</t>
    </r>
    <r>
      <rPr>
        <sz val="16"/>
        <rFont val="宋体"/>
        <charset val="134"/>
      </rPr>
      <t>公里，</t>
    </r>
    <r>
      <rPr>
        <sz val="16"/>
        <rFont val="Times New Roman"/>
        <charset val="134"/>
      </rPr>
      <t>0.5m³/s</t>
    </r>
    <r>
      <rPr>
        <sz val="16"/>
        <rFont val="宋体"/>
        <charset val="134"/>
      </rPr>
      <t>，</t>
    </r>
    <r>
      <rPr>
        <sz val="16"/>
        <rFont val="Times New Roman"/>
        <charset val="134"/>
      </rPr>
      <t>2</t>
    </r>
    <r>
      <rPr>
        <sz val="16"/>
        <rFont val="宋体"/>
        <charset val="134"/>
      </rPr>
      <t>小队单用水渠改造</t>
    </r>
    <r>
      <rPr>
        <sz val="16"/>
        <rFont val="Times New Roman"/>
        <charset val="134"/>
      </rPr>
      <t>3</t>
    </r>
    <r>
      <rPr>
        <sz val="16"/>
        <rFont val="宋体"/>
        <charset val="134"/>
      </rPr>
      <t>公里，水流量</t>
    </r>
    <r>
      <rPr>
        <sz val="16"/>
        <rFont val="Times New Roman"/>
        <charset val="134"/>
      </rPr>
      <t>0.3m³/s</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7</t>
    </r>
    <r>
      <rPr>
        <sz val="16"/>
        <rFont val="宋体"/>
        <charset val="134"/>
      </rPr>
      <t>小队单用水渠改造</t>
    </r>
    <r>
      <rPr>
        <sz val="16"/>
        <rFont val="Times New Roman"/>
        <charset val="134"/>
      </rPr>
      <t>0.45</t>
    </r>
    <r>
      <rPr>
        <sz val="16"/>
        <rFont val="宋体"/>
        <charset val="134"/>
      </rPr>
      <t>公里</t>
    </r>
    <r>
      <rPr>
        <sz val="16"/>
        <rFont val="Times New Roman"/>
        <charset val="134"/>
      </rPr>
      <t>/</t>
    </r>
    <r>
      <rPr>
        <sz val="16"/>
        <rFont val="宋体"/>
        <charset val="134"/>
      </rPr>
      <t>小队，水流量</t>
    </r>
    <r>
      <rPr>
        <sz val="16"/>
        <rFont val="Times New Roman"/>
        <charset val="134"/>
      </rPr>
      <t>0.3m³/s</t>
    </r>
    <r>
      <rPr>
        <sz val="16"/>
        <rFont val="宋体"/>
        <charset val="134"/>
      </rPr>
      <t>，灌溉土地共计</t>
    </r>
    <r>
      <rPr>
        <sz val="16"/>
        <rFont val="Times New Roman"/>
        <charset val="134"/>
      </rPr>
      <t>8650</t>
    </r>
    <r>
      <rPr>
        <sz val="16"/>
        <rFont val="宋体"/>
        <charset val="134"/>
      </rPr>
      <t>亩，受益户</t>
    </r>
    <r>
      <rPr>
        <sz val="16"/>
        <rFont val="Times New Roman"/>
        <charset val="134"/>
      </rPr>
      <t>530</t>
    </r>
    <r>
      <rPr>
        <sz val="16"/>
        <rFont val="宋体"/>
        <charset val="134"/>
      </rPr>
      <t>户，</t>
    </r>
    <r>
      <rPr>
        <sz val="16"/>
        <rFont val="Times New Roman"/>
        <charset val="134"/>
      </rPr>
      <t>2292</t>
    </r>
    <r>
      <rPr>
        <sz val="16"/>
        <rFont val="宋体"/>
        <charset val="134"/>
      </rPr>
      <t>人。</t>
    </r>
  </si>
  <si>
    <r>
      <rPr>
        <sz val="16"/>
        <rFont val="宋体"/>
        <charset val="134"/>
      </rPr>
      <t>通过防渗渠项目的实施，使农村土地灌溉设施得到了完善，农田耕作条件得到了改善，可大幅提高农业抗御自然灾害的能力，减少水土流失，对渠道进行防渗节水提高灌溉水的利用率和土地产出率</t>
    </r>
    <r>
      <rPr>
        <sz val="16"/>
        <rFont val="Times New Roman"/>
        <charset val="134"/>
      </rPr>
      <t>,</t>
    </r>
    <r>
      <rPr>
        <sz val="16"/>
        <rFont val="宋体"/>
        <charset val="134"/>
      </rPr>
      <t>有助于水资源的可持续利用和农业生产的可持续发展，扩大了生产规模。</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</si>
  <si>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</si>
  <si>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</si>
  <si>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</si>
  <si>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</si>
  <si>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</si>
  <si>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</si>
  <si>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AKT24-006-13</t>
  </si>
  <si>
    <r>
      <rPr>
        <sz val="16"/>
        <rFont val="宋体"/>
        <charset val="134"/>
      </rPr>
      <t>阿克陶县白山湖调节池工程</t>
    </r>
  </si>
  <si>
    <r>
      <rPr>
        <sz val="16"/>
        <rFont val="宋体"/>
        <charset val="134"/>
      </rPr>
      <t>丝路佳苑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</si>
  <si>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-2025</t>
    </r>
    <r>
      <rPr>
        <sz val="16"/>
        <rFont val="宋体"/>
        <charset val="134"/>
      </rPr>
      <t>年</t>
    </r>
    <r>
      <rPr>
        <sz val="16"/>
        <rFont val="Times New Roman"/>
        <charset val="134"/>
      </rPr>
      <t>11</t>
    </r>
    <r>
      <rPr>
        <sz val="16"/>
        <rFont val="宋体"/>
        <charset val="134"/>
      </rPr>
      <t>月</t>
    </r>
  </si>
  <si>
    <r>
      <rPr>
        <sz val="16"/>
        <rFont val="宋体"/>
        <charset val="134"/>
      </rPr>
      <t>新建扬水泵站、引水渠、供水、放空建筑物，池容量</t>
    </r>
    <r>
      <rPr>
        <sz val="16"/>
        <rFont val="Times New Roman"/>
        <charset val="134"/>
      </rPr>
      <t>251</t>
    </r>
    <r>
      <rPr>
        <sz val="16"/>
        <rFont val="宋体"/>
        <charset val="134"/>
      </rPr>
      <t>万立方米及配套建筑物</t>
    </r>
  </si>
  <si>
    <r>
      <rPr>
        <sz val="16"/>
        <rFont val="宋体"/>
        <charset val="134"/>
      </rPr>
      <t>通过调节池的实施，使农村土地灌溉设施得到了完善，农田耕作条件得到了改善，可大幅提高农业抗御自然灾害的能力，减少水土流失，提高灌溉水的利用率和土地产出率</t>
    </r>
    <r>
      <rPr>
        <sz val="16"/>
        <rFont val="Times New Roman"/>
        <charset val="134"/>
      </rPr>
      <t>,</t>
    </r>
    <r>
      <rPr>
        <sz val="16"/>
        <rFont val="宋体"/>
        <charset val="134"/>
      </rPr>
      <t>有助于水资源的可持续利用和农业生产的可持续发展，扩大了生产规模。</t>
    </r>
  </si>
  <si>
    <t>AKT24-006-14</t>
  </si>
  <si>
    <r>
      <rPr>
        <sz val="16"/>
        <rFont val="宋体"/>
        <charset val="134"/>
      </rPr>
      <t>阿克陶县英尔沉沙调节池工程</t>
    </r>
  </si>
  <si>
    <r>
      <rPr>
        <sz val="16"/>
        <rFont val="宋体"/>
        <charset val="134"/>
      </rPr>
      <t>皮拉勒乡依也勒干</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</si>
  <si>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-2025</t>
    </r>
    <r>
      <rPr>
        <sz val="16"/>
        <rFont val="宋体"/>
        <charset val="134"/>
      </rPr>
      <t>年</t>
    </r>
    <r>
      <rPr>
        <sz val="16"/>
        <rFont val="Times New Roman"/>
        <charset val="134"/>
      </rPr>
      <t>5</t>
    </r>
    <r>
      <rPr>
        <sz val="16"/>
        <rFont val="宋体"/>
        <charset val="134"/>
      </rPr>
      <t>月</t>
    </r>
  </si>
  <si>
    <r>
      <rPr>
        <sz val="16"/>
        <rFont val="宋体"/>
        <charset val="134"/>
      </rPr>
      <t>新建沉沙调节池总库容</t>
    </r>
    <r>
      <rPr>
        <sz val="16"/>
        <rFont val="Times New Roman"/>
        <charset val="134"/>
      </rPr>
      <t>58.7</t>
    </r>
    <r>
      <rPr>
        <sz val="16"/>
        <rFont val="宋体"/>
        <charset val="134"/>
      </rPr>
      <t>万</t>
    </r>
    <r>
      <rPr>
        <sz val="16"/>
        <rFont val="Times New Roman"/>
        <charset val="134"/>
      </rPr>
      <t>m³</t>
    </r>
    <r>
      <rPr>
        <sz val="16"/>
        <rFont val="宋体"/>
        <charset val="134"/>
      </rPr>
      <t>，灌溉面积</t>
    </r>
    <r>
      <rPr>
        <sz val="16"/>
        <rFont val="Times New Roman"/>
        <charset val="134"/>
      </rPr>
      <t>2.14</t>
    </r>
    <r>
      <rPr>
        <sz val="16"/>
        <rFont val="宋体"/>
        <charset val="134"/>
      </rPr>
      <t>万亩，年供水量</t>
    </r>
    <r>
      <rPr>
        <sz val="16"/>
        <rFont val="Times New Roman"/>
        <charset val="134"/>
      </rPr>
      <t xml:space="preserve"> 1703.4</t>
    </r>
    <r>
      <rPr>
        <sz val="16"/>
        <rFont val="宋体"/>
        <charset val="134"/>
      </rPr>
      <t>万</t>
    </r>
    <r>
      <rPr>
        <sz val="16"/>
        <rFont val="Times New Roman"/>
        <charset val="134"/>
      </rPr>
      <t>m³</t>
    </r>
    <r>
      <rPr>
        <sz val="16"/>
        <rFont val="宋体"/>
        <charset val="134"/>
      </rPr>
      <t>。</t>
    </r>
  </si>
  <si>
    <t>AKT24-006-15</t>
  </si>
  <si>
    <r>
      <rPr>
        <sz val="16"/>
        <rFont val="宋体"/>
        <charset val="134"/>
      </rPr>
      <t>阿克陶县农业产业园调节水池工程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</si>
  <si>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-2026</t>
    </r>
    <r>
      <rPr>
        <sz val="16"/>
        <rFont val="宋体"/>
        <charset val="134"/>
      </rPr>
      <t>年</t>
    </r>
    <r>
      <rPr>
        <sz val="16"/>
        <rFont val="Times New Roman"/>
        <charset val="134"/>
      </rPr>
      <t>4</t>
    </r>
    <r>
      <rPr>
        <sz val="16"/>
        <rFont val="宋体"/>
        <charset val="134"/>
      </rPr>
      <t>月</t>
    </r>
  </si>
  <si>
    <r>
      <rPr>
        <sz val="16"/>
        <rFont val="宋体"/>
        <charset val="134"/>
      </rPr>
      <t>新建调节水池库容</t>
    </r>
    <r>
      <rPr>
        <sz val="16"/>
        <rFont val="Times New Roman"/>
        <charset val="134"/>
      </rPr>
      <t>600</t>
    </r>
    <r>
      <rPr>
        <sz val="16"/>
        <rFont val="宋体"/>
        <charset val="134"/>
      </rPr>
      <t>万立方米</t>
    </r>
  </si>
  <si>
    <t>AKT24-006-16</t>
  </si>
  <si>
    <r>
      <rPr>
        <sz val="16"/>
        <rFont val="宋体"/>
        <charset val="134"/>
      </rPr>
      <t>阿克陶县玉麦康克仁调节水池工程</t>
    </r>
  </si>
  <si>
    <t>AKT24-006-17</t>
  </si>
  <si>
    <r>
      <rPr>
        <sz val="16"/>
        <rFont val="宋体"/>
        <charset val="134"/>
      </rPr>
      <t>阿克陶县宏耕调节池工程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</si>
  <si>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-2025</t>
    </r>
    <r>
      <rPr>
        <sz val="16"/>
        <rFont val="宋体"/>
        <charset val="134"/>
      </rPr>
      <t>年</t>
    </r>
    <r>
      <rPr>
        <sz val="16"/>
        <rFont val="Times New Roman"/>
        <charset val="134"/>
      </rPr>
      <t>10</t>
    </r>
    <r>
      <rPr>
        <sz val="16"/>
        <rFont val="宋体"/>
        <charset val="134"/>
      </rPr>
      <t>月</t>
    </r>
  </si>
  <si>
    <r>
      <rPr>
        <sz val="16"/>
        <rFont val="宋体"/>
        <charset val="134"/>
      </rPr>
      <t>新建调节水池库容约</t>
    </r>
    <r>
      <rPr>
        <sz val="16"/>
        <rFont val="Times New Roman"/>
        <charset val="134"/>
      </rPr>
      <t>500</t>
    </r>
    <r>
      <rPr>
        <sz val="16"/>
        <rFont val="宋体"/>
        <charset val="134"/>
      </rPr>
      <t>万立方米</t>
    </r>
  </si>
  <si>
    <t>AKT24-006-18</t>
  </si>
  <si>
    <r>
      <rPr>
        <sz val="16"/>
        <rFont val="宋体"/>
        <charset val="134"/>
      </rPr>
      <t>阿克陶县工业园区引调水建设项目</t>
    </r>
  </si>
  <si>
    <r>
      <rPr>
        <sz val="16"/>
        <rFont val="宋体"/>
        <charset val="134"/>
      </rPr>
      <t>奥依塔格镇</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</si>
  <si>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</si>
  <si>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新建</t>
    </r>
    <r>
      <rPr>
        <sz val="16"/>
        <rFont val="Times New Roman"/>
        <charset val="134"/>
      </rPr>
      <t>DN600</t>
    </r>
    <r>
      <rPr>
        <sz val="16"/>
        <rFont val="宋体"/>
        <charset val="134"/>
      </rPr>
      <t>引水管道</t>
    </r>
    <r>
      <rPr>
        <sz val="16"/>
        <rFont val="Times New Roman"/>
        <charset val="134"/>
      </rPr>
      <t>13000</t>
    </r>
    <r>
      <rPr>
        <sz val="16"/>
        <rFont val="宋体"/>
        <charset val="134"/>
      </rPr>
      <t>米，</t>
    </r>
    <r>
      <rPr>
        <sz val="16"/>
        <rFont val="Times New Roman"/>
        <charset val="134"/>
      </rPr>
      <t>5000</t>
    </r>
    <r>
      <rPr>
        <sz val="16"/>
        <rFont val="宋体"/>
        <charset val="134"/>
      </rPr>
      <t>立方米蓄水池</t>
    </r>
    <r>
      <rPr>
        <sz val="16"/>
        <rFont val="Times New Roman"/>
        <charset val="134"/>
      </rPr>
      <t>1</t>
    </r>
    <r>
      <rPr>
        <sz val="16"/>
        <rFont val="宋体"/>
        <charset val="134"/>
      </rPr>
      <t>座，</t>
    </r>
    <r>
      <rPr>
        <sz val="16"/>
        <rFont val="Times New Roman"/>
        <charset val="134"/>
      </rPr>
      <t>DN1000</t>
    </r>
    <r>
      <rPr>
        <sz val="16"/>
        <rFont val="宋体"/>
        <charset val="134"/>
      </rPr>
      <t>渗水管</t>
    </r>
    <r>
      <rPr>
        <sz val="16"/>
        <rFont val="Times New Roman"/>
        <charset val="134"/>
      </rPr>
      <t>200</t>
    </r>
    <r>
      <rPr>
        <sz val="16"/>
        <rFont val="宋体"/>
        <charset val="134"/>
      </rPr>
      <t>米及其他配套设施。</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</si>
  <si>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</si>
  <si>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</si>
  <si>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</si>
  <si>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</si>
  <si>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</si>
  <si>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艾买提江</t>
    </r>
    <r>
      <rPr>
        <sz val="16"/>
        <rFont val="Times New Roman"/>
        <charset val="134"/>
      </rPr>
      <t>·</t>
    </r>
    <r>
      <rPr>
        <sz val="16"/>
        <rFont val="宋体"/>
        <charset val="134"/>
      </rPr>
      <t>阿不力米提</t>
    </r>
  </si>
  <si>
    <r>
      <rPr>
        <sz val="16"/>
        <rFont val="宋体"/>
        <charset val="134"/>
      </rPr>
      <t>阿克陶县气象局</t>
    </r>
  </si>
  <si>
    <r>
      <rPr>
        <sz val="16"/>
        <rFont val="宋体"/>
        <charset val="134"/>
      </rPr>
      <t>朱林</t>
    </r>
  </si>
  <si>
    <r>
      <rPr>
        <sz val="16"/>
        <rFont val="宋体"/>
        <charset val="134"/>
      </rPr>
      <t>斯马依力江</t>
    </r>
    <r>
      <rPr>
        <sz val="16"/>
        <rFont val="Times New Roman"/>
        <charset val="134"/>
      </rPr>
      <t>·</t>
    </r>
    <r>
      <rPr>
        <sz val="16"/>
        <rFont val="宋体"/>
        <charset val="134"/>
      </rPr>
      <t>买买提</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</si>
  <si>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</si>
  <si>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</si>
  <si>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</si>
  <si>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</si>
  <si>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</si>
  <si>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</si>
  <si>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</si>
  <si>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</si>
  <si>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</si>
  <si>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</si>
  <si>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</si>
  <si>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</si>
  <si>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</si>
  <si>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</si>
  <si>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</si>
  <si>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</si>
  <si>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</si>
  <si>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</si>
  <si>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</si>
  <si>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</si>
  <si>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</si>
  <si>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</si>
  <si>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</si>
  <si>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</si>
  <si>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</si>
  <si>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</si>
  <si>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</si>
  <si>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</si>
  <si>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</si>
  <si>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</si>
  <si>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</si>
  <si>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</si>
  <si>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</si>
  <si>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</si>
  <si>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</si>
  <si>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</si>
  <si>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</si>
  <si>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</si>
  <si>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</si>
  <si>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</si>
  <si>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</si>
  <si>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</si>
  <si>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</si>
  <si>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</si>
  <si>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</si>
  <si>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</si>
  <si>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</si>
  <si>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</si>
  <si>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</si>
  <si>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</si>
  <si>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</si>
  <si>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</si>
  <si>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</si>
  <si>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塔尔乡</t>
    </r>
  </si>
  <si>
    <r>
      <rPr>
        <sz val="16"/>
        <rFont val="宋体"/>
        <charset val="134"/>
      </rPr>
      <t>买吾甫沙</t>
    </r>
    <r>
      <rPr>
        <sz val="16"/>
        <rFont val="Times New Roman"/>
        <charset val="134"/>
      </rPr>
      <t>•</t>
    </r>
    <r>
      <rPr>
        <sz val="16"/>
        <rFont val="宋体"/>
        <charset val="134"/>
      </rPr>
      <t>买尔旦沙</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</si>
  <si>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</si>
  <si>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</si>
  <si>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</si>
  <si>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</si>
  <si>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</si>
  <si>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</si>
  <si>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</si>
  <si>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</si>
  <si>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</si>
  <si>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</si>
  <si>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</si>
  <si>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</si>
  <si>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</si>
  <si>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</si>
  <si>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</si>
  <si>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</si>
  <si>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</si>
  <si>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</si>
  <si>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t>张宝贵</t>
  </si>
  <si>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</si>
  <si>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</si>
  <si>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</si>
  <si>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</si>
  <si>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</si>
  <si>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</si>
  <si>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</si>
  <si>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</si>
  <si>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AKT24-ZD6-03</t>
  </si>
  <si>
    <r>
      <rPr>
        <sz val="16"/>
        <rFont val="宋体"/>
        <charset val="134"/>
      </rPr>
      <t>克州阿克陶县布伦口乡苏巴什村、布伦口村、恰克尔艾格勒村、盖孜村</t>
    </r>
    <r>
      <rPr>
        <sz val="16"/>
        <rFont val="Times New Roman"/>
        <charset val="134"/>
      </rPr>
      <t>2024</t>
    </r>
    <r>
      <rPr>
        <sz val="16"/>
        <rFont val="宋体"/>
        <charset val="134"/>
      </rPr>
      <t>年壮大村集体经济项目（附属配套设施建设项目）</t>
    </r>
  </si>
  <si>
    <t>布伦口乡苏巴什村、布伦口村、恰克尔艾格勒村、盖孜村</t>
  </si>
  <si>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</si>
  <si>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t>采购安装4套房车及完善附属设施，建设结构基础、进行场地平整、铺设电力线路、给水排水管道及化粪池等附属设施。</t>
  </si>
  <si>
    <t>布伦口乡</t>
  </si>
  <si>
    <t>库尔班艾力·买买提艾力</t>
  </si>
  <si>
    <t>通过实施项目提升营地车附属设施条件，持续吸引客流量，增加旅游产业发展动力，收取租金收益，增加村集体经济收入及提高当地群众收入</t>
  </si>
  <si>
    <t>一是将营地车租赁给辖区引进的旅游公司，收取租金增加村集体收入，预计年增加村集体经济0.8至1万元；二是带动吸纳周边村庄富余劳动力人就业，人均年增收1万元；三是带动旅游产业发展，吸引及增加客流量，带动附近农户开饭店或民宿增收，四是集体经济收益再分配扶持脱贫人口，带动部分脱贫人口（监测对象）就业村公益岗位持续增收。</t>
  </si>
  <si>
    <t>AKT24-ZD6-04</t>
  </si>
  <si>
    <t>克州阿克陶县木吉乡昆提别斯村布拉克村2024年壮大村集体经济项目（第二批房车采购）</t>
  </si>
  <si>
    <t>木吉乡昆提别斯村、布拉克村</t>
  </si>
  <si>
    <t>2024年8月-2024年10月</t>
  </si>
  <si>
    <t>木吉乡火山口景区建设房车营地，采购房车3台及其他附属设施，火山口景区每年预计支付租金3万，火山口景区带动2名木吉乡牧民就业。</t>
  </si>
  <si>
    <t>木吉乡</t>
  </si>
  <si>
    <t>通过实施房车采购项目，有效提升木吉乡火山口景区游客提供舒适的旅行环境，为旅行者增加灵活性和自由度，让旅行者在旅途中感到宾至如归。增加游客量，提升牧民收入。</t>
  </si>
  <si>
    <t>1、房车采购项目交由新疆帕米尔旅游公司运营，每年预计支付租金3万元，每个村1.5万元，产权归村委会所有，房车租金归村集体收益。
2、增加村集体经济，提供创业就业岗位，增加可持续稳定收入；预计带动2名木吉乡人员就业，预计每人每年增收2-3万元。
3、带动旅游产业发展，吸引及增加客流量，带动农户开饭店或民宿增收。
4、集体经济收益再分配扶持脱贫人口，带动部分脱贫人口（监测对象）就业，招收村公益岗位持续增收。</t>
  </si>
  <si>
    <t>AKT24-ZD6-05</t>
  </si>
  <si>
    <r>
      <rPr>
        <sz val="16"/>
        <rFont val="宋体"/>
        <charset val="134"/>
      </rPr>
      <t>克州阿克陶县塔尔乡巴格村</t>
    </r>
    <r>
      <rPr>
        <sz val="16"/>
        <rFont val="Times New Roman"/>
        <charset val="134"/>
      </rPr>
      <t>2024</t>
    </r>
    <r>
      <rPr>
        <sz val="16"/>
        <rFont val="宋体"/>
        <charset val="134"/>
      </rPr>
      <t>年壮大村集体经济项目（民宿提升改造）</t>
    </r>
  </si>
  <si>
    <t>塔尔乡巴格村</t>
  </si>
  <si>
    <r>
      <rPr>
        <sz val="16"/>
        <rFont val="Times New Roman"/>
        <charset val="134"/>
      </rPr>
      <t>2024</t>
    </r>
    <r>
      <rPr>
        <sz val="16"/>
        <rFont val="宋体"/>
        <charset val="134"/>
      </rPr>
      <t>年</t>
    </r>
    <r>
      <rPr>
        <sz val="16"/>
        <rFont val="Times New Roman"/>
        <charset val="134"/>
      </rPr>
      <t>9</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</si>
  <si>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t>地面硬化200平方及相关附属设施。</t>
  </si>
  <si>
    <t>塔尔乡</t>
  </si>
  <si>
    <t>买吾甫沙·买尔旦沙</t>
  </si>
  <si>
    <t>以村股份经济合作社或者旅游企业承包的经营模式，发展特色旅游业。不断壮大村集体经济，增加脱贫人口（监测对象）帮扶收益，持续稳定收入，增加产业发展动力。直接带动至少两人就业，每人每月2500元左右。</t>
  </si>
  <si>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1.28万元。项目将辐射带动脱贫户45户253人</t>
  </si>
  <si>
    <t>AKT24-ZD6-06</t>
  </si>
  <si>
    <r>
      <rPr>
        <sz val="16"/>
        <rFont val="宋体"/>
        <charset val="134"/>
      </rPr>
      <t>克州阿克陶县克孜勒陶镇塔木村</t>
    </r>
    <r>
      <rPr>
        <sz val="16"/>
        <rFont val="Times New Roman"/>
        <charset val="134"/>
      </rPr>
      <t>2024</t>
    </r>
    <r>
      <rPr>
        <sz val="16"/>
        <rFont val="宋体"/>
        <charset val="134"/>
      </rPr>
      <t>年度扶持发展新型农村集体经济（引水）建设项目</t>
    </r>
  </si>
  <si>
    <t>克孜勒陶镇塔木村</t>
  </si>
  <si>
    <t>2024年8月-2024年12月</t>
  </si>
  <si>
    <t>铺设PE管道200mm4900米，增大100亩饲草料地供水量以解决土地用水问题。</t>
  </si>
  <si>
    <t>克孜勒陶镇</t>
  </si>
  <si>
    <t>阿不来提·塞买尔</t>
  </si>
  <si>
    <t>通过“党支部+村股份经济合作社”运行模式，发展特色种植业。不断壮大村集体经济，增加脱贫人口（监测对象）帮扶收益，持续稳定收入，增加产业发展动力。</t>
  </si>
  <si>
    <t>通过党支部和村股份经济合作社的模式，提供就业岗位2个，月工资2000元左右，这不仅解决脱贫户的就业问题，还会提高他们的收入水平。同时，还购买本地群众的牛羊粪来提高群众的收入，试种高效饲草料来带动本村群众种植业技术的提高。</t>
  </si>
  <si>
    <t>AKT24-ZD6-07</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</si>
  <si>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年度扶持发展新型农村集体经济建设项目（机械采购）</t>
    </r>
  </si>
  <si>
    <t>加马铁热克乡喀什博依村</t>
  </si>
  <si>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r>
      <rPr>
        <sz val="16"/>
        <rFont val="Times New Roman"/>
        <charset val="134"/>
      </rPr>
      <t xml:space="preserve"> </t>
    </r>
    <r>
      <rPr>
        <sz val="16"/>
        <rFont val="宋体"/>
        <charset val="134"/>
      </rPr>
      <t>采购一台</t>
    </r>
    <r>
      <rPr>
        <sz val="16"/>
        <rFont val="Times New Roman"/>
        <charset val="134"/>
      </rPr>
      <t>8</t>
    </r>
    <r>
      <rPr>
        <sz val="16"/>
        <rFont val="宋体"/>
        <charset val="134"/>
      </rPr>
      <t>吨级履带式液压小型挖掘机以及其他配套设施。</t>
    </r>
    <r>
      <rPr>
        <sz val="16"/>
        <rFont val="Times New Roman"/>
        <charset val="134"/>
      </rPr>
      <t xml:space="preserve">
</t>
    </r>
  </si>
  <si>
    <t>加马铁热克乡</t>
  </si>
  <si>
    <t>热米拉·木合塔尔</t>
  </si>
  <si>
    <t>通过实施该项目，可带动本村人员就业，收益可壮大村集体经济。</t>
  </si>
  <si>
    <t>通过实施该项目，将挖掘机对外出租，通过收取租金可壮大村集体经济，持续稳定收入，增加产业发展动力。</t>
  </si>
  <si>
    <t>AKT24-ZD6-08</t>
  </si>
  <si>
    <r>
      <rPr>
        <sz val="16"/>
        <rFont val="宋体"/>
        <charset val="134"/>
      </rPr>
      <t>克州阿克陶县恰尔隆镇巴勒达灵窝孜村</t>
    </r>
    <r>
      <rPr>
        <sz val="16"/>
        <rFont val="Times New Roman"/>
        <charset val="134"/>
      </rPr>
      <t>2024</t>
    </r>
    <r>
      <rPr>
        <sz val="16"/>
        <rFont val="宋体"/>
        <charset val="134"/>
      </rPr>
      <t>年壮大村集体建设项目</t>
    </r>
  </si>
  <si>
    <t>恰尔隆镇巴勒达灵窝孜村</t>
  </si>
  <si>
    <t>计划购买2台旋耕机16万元、5台秸秆还田粉碎机5万元，起垄机5台5万，5个弥雾机1.2万元，汽油打药机6台1.8万元，三轮车2个3万元，预计投资共32万元。</t>
  </si>
  <si>
    <t>恰尔隆镇</t>
  </si>
  <si>
    <t>大棚产业作为巴勒达灵窝孜村的支柱产业，为增加村集体经济收入，为我村大棚区种植户创造便利购买农用机械，同时壮大村集体经济、还可以带动我村群众至少2人就业，项目实施成熟后每年还能够给困难群体进行分红等，为进一步巩固乡村振兴有效衔接奠定坚实基础。</t>
  </si>
  <si>
    <t>大棚产业作为巴勒达灵窝孜村的支柱产业，为我村大棚区种植户创造便利购买农用机械、同时增加村集体收入，促进群众就业、逐渐再带动群众机械化种植、促进乡村振兴目标。</t>
  </si>
  <si>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</si>
  <si>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</si>
  <si>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</si>
  <si>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</si>
  <si>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</si>
  <si>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</si>
  <si>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</si>
  <si>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</si>
  <si>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</si>
  <si>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</si>
  <si>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</si>
  <si>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</si>
  <si>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</si>
  <si>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</si>
  <si>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</si>
  <si>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张秀芳</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</si>
  <si>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</si>
  <si>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</si>
  <si>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</si>
  <si>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</si>
  <si>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</si>
  <si>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</si>
  <si>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</si>
  <si>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</si>
  <si>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</si>
  <si>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t>
  </si>
  <si>
    <t>AKT-DHJB-004-1</t>
  </si>
  <si>
    <t>阿克陶县就业创业补助项目</t>
  </si>
  <si>
    <t>就业创业</t>
  </si>
  <si>
    <t>阿克陶镇、布伦口乡、喀热开其克乡、克孜勒陶镇、恰尔隆镇、皮拉勒乡、木吉乡、加马铁热克乡、玉麦镇、塔尔乡、奥依塔克镇、巴仁乡</t>
  </si>
  <si>
    <t>就业创业共43项计划补助3236.9584万元，其中，一次性交通补助12项，一次性交通补助阿克陶县共补助7920人，补助资金471.17063万元；疆外补助3221人，补助资金339.05763万元，疆内补助4699人，补助资金132.113万元。计划投资经营面积在20㎡以下9项计划投资32.7万元；经营面积在20㎡以上11项249.9万元；支持公益性岗位补助11项2483.18577万元；具体情况如下：
1.阿克陶镇一次性交通补助356人，补助资金23.51348万元；疆外补助150人，补助资金15.63761万元，疆内补助206人，补助资金7.87587万元；2.奥依塔克镇一次性交通补助44人，补助资金2.6353万元；疆外补助16人，补助资金1.7985万元，疆内补助28人，补助资金0.8368万元；3.巴仁乡一次性交通补助1812人，补助资金89.27085万元；疆外补助610人，补助资金60.8544万元，疆内补助1202人，补助资金28.41645万元；4.布伦口乡一次性交通补助84人，补助资金4.43945万元；疆外补助22人，补助资金2.8264万元，疆内补助62人，补助资金1.61305万元；5.加马铁热克乡一次性交通补助726人，补助资金29.8236万元；疆外补助234人，补助资金19.60085万元，疆内补助492人，补助资金10.22275万元；6.喀热开其克乡一次性交通补助215人，补助资金9.5865万元；疆外补助70人，补助资金6.4371万元，疆内补助145人，补助资金3.1494万元；7.克孜勒陶镇一次性交通补助666人，补助资金54.57205万元；疆外补助468人，补助资金48.83435万元，疆内补助198人，补助资金5.7377万元；8.木吉乡一次性交通补助37人，补助资金1.8938万元；疆外补助12人，补助资金1.13465万元，疆内补助25人，补助资金0.75915万元；9.皮拉勒乡一次性交通补助1558人，补助资金85.40135万元；疆外补助453人，补助资金52.4431万元，疆内补助1105人，补助资金32.95825万元；10.恰尔隆镇一次性交通补助535人，补助资金45.06018万元；疆外补助404人，补助资金41.65753万元，疆内补助131人，补助资金3.40265万元；11.塔尔乡一次性交通补助120人，补助资金2.9032万元；疆外补助10人，补助资金1.06375万元，疆内补助110人，补助资金1.83945万元；12.玉麦镇一次性交通补助1767人，补助资金122.39395万元；疆外补助772人，补助资金87.3719万元，疆内补助995人，补助资金35.02205万元。
阿克陶镇3项计划补助169.13822万元，其中，经营面积在20㎡以下1计划投资5.5万元；经营面积在20㎡以上1项34.6万元；支持公益性岗位补助1项129.03822万元；
奥依塔克镇1项计划补助53.18766万元，其中，支持公益性岗位补助1项53.18766万元；
巴仁乡3项计划补助1356.10706万元，其中，经营面积在20㎡以下1项计划投资10万元；经营面积在20㎡以上1项8万元；支持公益性岗位补助1项1338.10706万元；
布伦口乡3项计划补助86.50109万元，其中，经营面积在20㎡以下1项计划投资4.1万元；经营面积在20㎡以上1项9.6万元；支持公益性岗位补助1项72.80109万元；
加马铁热克乡3项计划补助127.8108万元，其中，经营面积在20㎡以下1项计划投资0.3万元；经营面积在20㎡以上1项8万元；支持公益性岗位补助1项119.5108万元；
喀热开其克乡3项计划补助81.44244万元，其中，经营面积在20㎡以下1项计划投资0.4万元；经营面积在20㎡以上1项7.7万元；支持公益性岗位补助1项73.34244万元；
克孜勒陶镇2项计划补助247.20196万元，其中，经营面积在20㎡以上1项7.6万元；支持公益性岗位补助1项239.60196万元；
木吉乡2项计划补助8.0861万元，其中经营面积在20㎡以上1项3.2万元；支持公益性岗位补助1项4.8861万元；
皮拉勒乡2项计划补助80.5万元，其中，经营面积在20㎡以下1项计划投资5.7万元；经营面积在20㎡以上1项74.8万元；
恰尔隆镇3项计划补助98.29853万元，其中，经营面积在20㎡以下1项计划投资1.4万元；经营面积在20㎡以上1项21万元；支持公益性岗位补助1项75.89853万元；
塔尔乡3项计划补助83.60904万元，其中，经营面积在20㎡以下1项计划投资0.2万元；经营面积在20㎡以上1项17.2万元；支持公益性岗位补助1项66.20904万元；
玉麦镇3项计划补助373.90287万元，其中，经营面积在20㎡以下1项计划投资5.1万元；经营面积在20㎡以上1项58.2万元；支持公益性岗位补助1项310.60287万元。</t>
  </si>
  <si>
    <r>
      <rPr>
        <sz val="16"/>
        <rFont val="宋体"/>
        <charset val="134"/>
      </rPr>
      <t>人社局</t>
    </r>
  </si>
  <si>
    <t>朱玲</t>
  </si>
  <si>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</si>
  <si>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</si>
  <si>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</si>
  <si>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</si>
  <si>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</si>
  <si>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</si>
  <si>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</si>
  <si>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</si>
  <si>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</si>
  <si>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</si>
  <si>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</si>
  <si>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</si>
  <si>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</si>
  <si>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</si>
  <si>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</si>
  <si>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</si>
  <si>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</si>
  <si>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</si>
  <si>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</si>
  <si>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</si>
  <si>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</si>
  <si>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t>孔卫钢</t>
  </si>
  <si>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</si>
  <si>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</si>
  <si>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</si>
  <si>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</si>
  <si>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</si>
  <si>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</si>
  <si>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</si>
  <si>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</si>
  <si>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</si>
  <si>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</si>
  <si>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</si>
  <si>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</si>
  <si>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</si>
  <si>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AKT24-007-39</t>
  </si>
  <si>
    <r>
      <rPr>
        <sz val="16"/>
        <rFont val="宋体"/>
        <charset val="134"/>
      </rPr>
      <t>皮拉勒乡村级道路建设项目</t>
    </r>
  </si>
  <si>
    <r>
      <rPr>
        <sz val="16"/>
        <rFont val="宋体"/>
        <charset val="134"/>
      </rPr>
      <t>农村基础设施（含产业基础设施配套）</t>
    </r>
  </si>
  <si>
    <r>
      <rPr>
        <sz val="16"/>
        <rFont val="宋体"/>
        <charset val="134"/>
      </rPr>
      <t>皮拉勒乡霍伊拉阿勒迪村、皮拉勒村、乌尊拉村、依克其来村、依也勒干村、阿克提其村、托格其村</t>
    </r>
  </si>
  <si>
    <r>
      <rPr>
        <sz val="16"/>
        <rFont val="宋体"/>
        <charset val="134"/>
      </rPr>
      <t>项目总投资</t>
    </r>
    <r>
      <rPr>
        <sz val="16"/>
        <rFont val="Times New Roman"/>
        <charset val="134"/>
      </rPr>
      <t>1800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30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</si>
  <si>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≥30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</si>
  <si>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切实改变阿克陶县皮拉勒乡</t>
    </r>
    <r>
      <rPr>
        <sz val="16"/>
        <rFont val="Times New Roman"/>
        <charset val="134"/>
      </rPr>
      <t>8</t>
    </r>
    <r>
      <rPr>
        <sz val="16"/>
        <rFont val="宋体"/>
        <charset val="134"/>
      </rPr>
      <t>个村共</t>
    </r>
    <r>
      <rPr>
        <sz val="16"/>
        <rFont val="Times New Roman"/>
        <charset val="134"/>
      </rPr>
      <t>5265</t>
    </r>
    <r>
      <rPr>
        <sz val="16"/>
        <rFont val="宋体"/>
        <charset val="134"/>
      </rPr>
      <t>户</t>
    </r>
    <r>
      <rPr>
        <sz val="16"/>
        <rFont val="Times New Roman"/>
        <charset val="134"/>
      </rPr>
      <t>22663</t>
    </r>
    <r>
      <rPr>
        <sz val="16"/>
        <rFont val="宋体"/>
        <charset val="134"/>
      </rPr>
      <t>名群众，其中脱贫户</t>
    </r>
    <r>
      <rPr>
        <sz val="16"/>
        <rFont val="Times New Roman"/>
        <charset val="134"/>
      </rPr>
      <t>4892</t>
    </r>
    <r>
      <rPr>
        <sz val="16"/>
        <rFont val="宋体"/>
        <charset val="134"/>
      </rPr>
      <t>户</t>
    </r>
    <r>
      <rPr>
        <sz val="16"/>
        <rFont val="Times New Roman"/>
        <charset val="134"/>
      </rPr>
      <t>18926</t>
    </r>
    <r>
      <rPr>
        <sz val="16"/>
        <rFont val="宋体"/>
        <charset val="134"/>
      </rPr>
      <t>人出行难人，落后的交通运输状况，加快开发建设、改善出行条件，助力乡村生态振兴，建设美丽乡村。</t>
    </r>
  </si>
  <si>
    <t>AKT24-007-40</t>
  </si>
  <si>
    <r>
      <rPr>
        <sz val="16"/>
        <rFont val="宋体"/>
        <charset val="134"/>
      </rPr>
      <t>玉麦镇村级道路建设项目</t>
    </r>
  </si>
  <si>
    <r>
      <rPr>
        <sz val="16"/>
        <rFont val="宋体"/>
        <charset val="134"/>
      </rPr>
      <t>玉麦镇恰格尔村、库尼萨克村、库尔巴格村、尤喀克霍伊拉村、库尼萨克村</t>
    </r>
  </si>
  <si>
    <r>
      <rPr>
        <sz val="16"/>
        <rFont val="宋体"/>
        <charset val="134"/>
      </rPr>
      <t>项目总投资</t>
    </r>
    <r>
      <rPr>
        <sz val="16"/>
        <rFont val="Times New Roman"/>
        <charset val="134"/>
      </rPr>
      <t>600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10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</si>
  <si>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≥10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</si>
  <si>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切实改变阿克陶县玉麦镇</t>
    </r>
    <r>
      <rPr>
        <sz val="16"/>
        <rFont val="Times New Roman"/>
        <charset val="134"/>
      </rPr>
      <t>4</t>
    </r>
    <r>
      <rPr>
        <sz val="16"/>
        <rFont val="宋体"/>
        <charset val="134"/>
      </rPr>
      <t>个村</t>
    </r>
    <r>
      <rPr>
        <sz val="16"/>
        <rFont val="Times New Roman"/>
        <charset val="134"/>
      </rPr>
      <t>2365</t>
    </r>
    <r>
      <rPr>
        <sz val="16"/>
        <rFont val="宋体"/>
        <charset val="134"/>
      </rPr>
      <t>户</t>
    </r>
    <r>
      <rPr>
        <sz val="16"/>
        <rFont val="Times New Roman"/>
        <charset val="134"/>
      </rPr>
      <t>8213</t>
    </r>
    <r>
      <rPr>
        <sz val="16"/>
        <rFont val="宋体"/>
        <charset val="134"/>
      </rPr>
      <t>人，其中脱贫户</t>
    </r>
    <r>
      <rPr>
        <sz val="16"/>
        <rFont val="Times New Roman"/>
        <charset val="134"/>
      </rPr>
      <t>1139</t>
    </r>
    <r>
      <rPr>
        <sz val="16"/>
        <rFont val="宋体"/>
        <charset val="134"/>
      </rPr>
      <t>户</t>
    </r>
    <r>
      <rPr>
        <sz val="16"/>
        <rFont val="Times New Roman"/>
        <charset val="134"/>
      </rPr>
      <t>4640</t>
    </r>
    <r>
      <rPr>
        <sz val="16"/>
        <rFont val="宋体"/>
        <charset val="134"/>
      </rPr>
      <t>人共</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</si>
  <si>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AKT24-007-41</t>
  </si>
  <si>
    <r>
      <rPr>
        <sz val="16"/>
        <rFont val="宋体"/>
        <charset val="134"/>
      </rPr>
      <t>加马铁热克乡村级道路建设项目</t>
    </r>
  </si>
  <si>
    <r>
      <rPr>
        <sz val="16"/>
        <rFont val="宋体"/>
        <charset val="134"/>
      </rPr>
      <t>加马铁热克乡赛克孜艾日克村、巴格拉村</t>
    </r>
  </si>
  <si>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8.65</t>
    </r>
    <r>
      <rPr>
        <sz val="16"/>
        <rFont val="宋体"/>
        <charset val="134"/>
      </rPr>
      <t>公里</t>
    </r>
    <r>
      <rPr>
        <sz val="16"/>
        <rFont val="Times New Roman"/>
        <charset val="134"/>
      </rPr>
      <t>,</t>
    </r>
    <r>
      <rPr>
        <sz val="16"/>
        <rFont val="宋体"/>
        <charset val="134"/>
      </rPr>
      <t>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</si>
  <si>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≥8.65</t>
    </r>
    <r>
      <rPr>
        <sz val="16"/>
        <rFont val="宋体"/>
        <charset val="134"/>
      </rPr>
      <t>公里，建筑工程费用</t>
    </r>
    <r>
      <rPr>
        <sz val="16"/>
        <rFont val="Times New Roman"/>
        <charset val="134"/>
      </rPr>
      <t>≤52</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</si>
  <si>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切实改变阿克陶县加马铁热克乡</t>
    </r>
    <r>
      <rPr>
        <sz val="16"/>
        <rFont val="Times New Roman"/>
        <charset val="134"/>
      </rPr>
      <t>4</t>
    </r>
    <r>
      <rPr>
        <sz val="16"/>
        <rFont val="宋体"/>
        <charset val="134"/>
      </rPr>
      <t>个村</t>
    </r>
    <r>
      <rPr>
        <sz val="16"/>
        <rFont val="Times New Roman"/>
        <charset val="134"/>
      </rPr>
      <t>281</t>
    </r>
    <r>
      <rPr>
        <sz val="16"/>
        <rFont val="宋体"/>
        <charset val="134"/>
      </rPr>
      <t>户</t>
    </r>
    <r>
      <rPr>
        <sz val="16"/>
        <rFont val="Times New Roman"/>
        <charset val="134"/>
      </rPr>
      <t>1850</t>
    </r>
    <r>
      <rPr>
        <sz val="16"/>
        <rFont val="宋体"/>
        <charset val="134"/>
      </rPr>
      <t>名群众，其中脱贫户</t>
    </r>
    <r>
      <rPr>
        <sz val="16"/>
        <rFont val="Times New Roman"/>
        <charset val="134"/>
      </rPr>
      <t>350</t>
    </r>
    <r>
      <rPr>
        <sz val="16"/>
        <rFont val="宋体"/>
        <charset val="134"/>
      </rPr>
      <t>户</t>
    </r>
    <r>
      <rPr>
        <sz val="16"/>
        <rFont val="Times New Roman"/>
        <charset val="134"/>
      </rPr>
      <t>825</t>
    </r>
    <r>
      <rPr>
        <sz val="16"/>
        <rFont val="宋体"/>
        <charset val="134"/>
      </rPr>
      <t>人出行难，落后的交通运输状况，加快开发建设、改善出行条件，助力乡村生态振兴，建设美丽乡村。</t>
    </r>
  </si>
  <si>
    <t>AKT24-007-42</t>
  </si>
  <si>
    <r>
      <rPr>
        <sz val="16"/>
        <rFont val="宋体"/>
        <charset val="134"/>
      </rPr>
      <t>巴仁乡村级道路建设项目</t>
    </r>
  </si>
  <si>
    <r>
      <rPr>
        <sz val="16"/>
        <rFont val="宋体"/>
        <charset val="134"/>
      </rPr>
      <t>巴仁乡也勒干村、且克村、加依村、库木村、吐尔村、巴仁村、墩巴格村、古勒巴格村、阔洪其村</t>
    </r>
  </si>
  <si>
    <r>
      <rPr>
        <sz val="16"/>
        <rFont val="宋体"/>
        <charset val="134"/>
      </rPr>
      <t>新</t>
    </r>
    <r>
      <rPr>
        <sz val="16"/>
        <rFont val="Times New Roman"/>
        <charset val="134"/>
      </rPr>
      <t>/</t>
    </r>
    <r>
      <rPr>
        <sz val="16"/>
        <rFont val="宋体"/>
        <charset val="134"/>
      </rPr>
      <t>改建建硬化道路（沥青</t>
    </r>
    <r>
      <rPr>
        <sz val="16"/>
        <rFont val="Times New Roman"/>
        <charset val="134"/>
      </rPr>
      <t>/</t>
    </r>
    <r>
      <rPr>
        <sz val="16"/>
        <rFont val="宋体"/>
        <charset val="134"/>
      </rPr>
      <t>混凝土路面）</t>
    </r>
    <r>
      <rPr>
        <sz val="16"/>
        <rFont val="Times New Roman"/>
        <charset val="134"/>
      </rPr>
      <t>20.663</t>
    </r>
    <r>
      <rPr>
        <sz val="16"/>
        <rFont val="宋体"/>
        <charset val="134"/>
      </rPr>
      <t>公里</t>
    </r>
    <r>
      <rPr>
        <sz val="16"/>
        <rFont val="Times New Roman"/>
        <charset val="134"/>
      </rPr>
      <t>,</t>
    </r>
    <r>
      <rPr>
        <sz val="16"/>
        <rFont val="宋体"/>
        <charset val="134"/>
      </rPr>
      <t>四级公路标准，路基宽度</t>
    </r>
    <r>
      <rPr>
        <sz val="16"/>
        <rFont val="Times New Roman"/>
        <charset val="134"/>
      </rPr>
      <t>4-8.5m,</t>
    </r>
    <r>
      <rPr>
        <sz val="16"/>
        <rFont val="宋体"/>
        <charset val="134"/>
      </rPr>
      <t>路面宽度</t>
    </r>
    <r>
      <rPr>
        <sz val="16"/>
        <rFont val="Times New Roman"/>
        <charset val="134"/>
      </rPr>
      <t>3.5-7m,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</si>
  <si>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≥20.663</t>
    </r>
    <r>
      <rPr>
        <sz val="16"/>
        <rFont val="宋体"/>
        <charset val="134"/>
      </rPr>
      <t>公里，建筑工程费用</t>
    </r>
    <r>
      <rPr>
        <sz val="16"/>
        <rFont val="Times New Roman"/>
        <charset val="134"/>
      </rPr>
      <t>≤58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</si>
  <si>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切实改变阿克陶县巴仁乡</t>
    </r>
    <r>
      <rPr>
        <sz val="16"/>
        <rFont val="Times New Roman"/>
        <charset val="134"/>
      </rPr>
      <t>8</t>
    </r>
    <r>
      <rPr>
        <sz val="16"/>
        <rFont val="宋体"/>
        <charset val="134"/>
      </rPr>
      <t>个村</t>
    </r>
    <r>
      <rPr>
        <sz val="16"/>
        <rFont val="Times New Roman"/>
        <charset val="134"/>
      </rPr>
      <t>2858</t>
    </r>
    <r>
      <rPr>
        <sz val="16"/>
        <rFont val="宋体"/>
        <charset val="134"/>
      </rPr>
      <t>户</t>
    </r>
    <r>
      <rPr>
        <sz val="16"/>
        <rFont val="Times New Roman"/>
        <charset val="134"/>
      </rPr>
      <t>13327</t>
    </r>
    <r>
      <rPr>
        <sz val="16"/>
        <rFont val="宋体"/>
        <charset val="134"/>
      </rPr>
      <t>人出行难人，落后的交通运输状况，加快开发建设、改善出行条件，助力乡村生态振兴，建设美丽乡村。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</si>
  <si>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</si>
  <si>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</si>
  <si>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</si>
  <si>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</si>
  <si>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</si>
  <si>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发改委</t>
    </r>
  </si>
  <si>
    <t>阿不力米提·买买提</t>
  </si>
  <si>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</si>
  <si>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</si>
  <si>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</si>
  <si>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</si>
  <si>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</si>
  <si>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</si>
  <si>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</si>
  <si>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AKT24-007-52</t>
  </si>
  <si>
    <r>
      <rPr>
        <sz val="16"/>
        <rFont val="宋体"/>
        <charset val="134"/>
      </rPr>
      <t>乌鲁克恰提乡至穆呼至木吉乡公路（阿克陶段）</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</si>
  <si>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</si>
  <si>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项目总投资</t>
    </r>
    <r>
      <rPr>
        <sz val="16"/>
        <rFont val="Times New Roman"/>
        <charset val="134"/>
      </rPr>
      <t>13700</t>
    </r>
    <r>
      <rPr>
        <sz val="16"/>
        <rFont val="宋体"/>
        <charset val="134"/>
      </rPr>
      <t>万元，路线采用三级公路标准建设，路基宽度</t>
    </r>
    <r>
      <rPr>
        <sz val="16"/>
        <rFont val="Times New Roman"/>
        <charset val="134"/>
      </rPr>
      <t>7.5m</t>
    </r>
    <r>
      <rPr>
        <sz val="16"/>
        <rFont val="宋体"/>
        <charset val="134"/>
      </rPr>
      <t>，路面宽度</t>
    </r>
    <r>
      <rPr>
        <sz val="16"/>
        <rFont val="Times New Roman"/>
        <charset val="134"/>
      </rPr>
      <t>6.5m</t>
    </r>
    <r>
      <rPr>
        <sz val="16"/>
        <rFont val="宋体"/>
        <charset val="134"/>
      </rPr>
      <t>，阿克陶县境内全长</t>
    </r>
    <r>
      <rPr>
        <sz val="16"/>
        <rFont val="Times New Roman"/>
        <charset val="134"/>
      </rPr>
      <t>14.313km</t>
    </r>
    <r>
      <rPr>
        <sz val="16"/>
        <rFont val="宋体"/>
        <charset val="134"/>
      </rPr>
      <t>。投资估算按照标准</t>
    </r>
    <r>
      <rPr>
        <sz val="16"/>
        <rFont val="Times New Roman"/>
        <charset val="134"/>
      </rPr>
      <t>957.17</t>
    </r>
    <r>
      <rPr>
        <sz val="16"/>
        <rFont val="宋体"/>
        <charset val="134"/>
      </rPr>
      <t>万元</t>
    </r>
    <r>
      <rPr>
        <sz val="16"/>
        <rFont val="Times New Roman"/>
        <charset val="134"/>
      </rPr>
      <t>/km</t>
    </r>
    <r>
      <rPr>
        <sz val="16"/>
        <rFont val="宋体"/>
        <charset val="134"/>
      </rPr>
      <t>。</t>
    </r>
  </si>
  <si>
    <r>
      <rPr>
        <sz val="16"/>
        <rFont val="宋体"/>
        <charset val="134"/>
      </rPr>
      <t>完成道路建设项目，完善乌鲁克恰提乡至穆呼至木吉乡公路网络，促进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t>
    </r>
  </si>
  <si>
    <r>
      <rPr>
        <sz val="16"/>
        <rFont val="宋体"/>
        <charset val="134"/>
      </rPr>
      <t>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融合发展和矿产资源开发利用，加快经济发展，助力乡村生态振兴。</t>
    </r>
  </si>
  <si>
    <t>产业路、资源路、旅游路建设</t>
  </si>
  <si>
    <t>AKT24-007-51</t>
  </si>
  <si>
    <r>
      <rPr>
        <sz val="16"/>
        <rFont val="宋体"/>
        <charset val="134"/>
      </rPr>
      <t>阿克陶县巴仁乡产业路建设</t>
    </r>
    <r>
      <rPr>
        <sz val="16"/>
        <rFont val="Times New Roman"/>
        <charset val="134"/>
      </rPr>
      <t>2024</t>
    </r>
    <r>
      <rPr>
        <sz val="16"/>
        <rFont val="宋体"/>
        <charset val="134"/>
      </rPr>
      <t>年中央财政以工代赈项目</t>
    </r>
  </si>
  <si>
    <r>
      <rPr>
        <sz val="16"/>
        <rFont val="宋体"/>
        <charset val="134"/>
      </rPr>
      <t>产业路、资源路、旅游路建设</t>
    </r>
  </si>
  <si>
    <r>
      <rPr>
        <sz val="16"/>
        <rFont val="宋体"/>
        <charset val="134"/>
      </rPr>
      <t>巴仁乡阔洪其村、吐尔村、库木村</t>
    </r>
  </si>
  <si>
    <r>
      <rPr>
        <sz val="16"/>
        <rFont val="宋体"/>
        <charset val="134"/>
      </rPr>
      <t>新建</t>
    </r>
    <r>
      <rPr>
        <sz val="16"/>
        <rFont val="Times New Roman"/>
        <charset val="134"/>
      </rPr>
      <t>6</t>
    </r>
    <r>
      <rPr>
        <sz val="16"/>
        <rFont val="宋体"/>
        <charset val="134"/>
      </rPr>
      <t>公里产业路，混凝土路面，路面宽度</t>
    </r>
    <r>
      <rPr>
        <sz val="16"/>
        <rFont val="Times New Roman"/>
        <charset val="134"/>
      </rPr>
      <t>3</t>
    </r>
    <r>
      <rPr>
        <sz val="16"/>
        <rFont val="宋体"/>
        <charset val="134"/>
      </rPr>
      <t>米</t>
    </r>
    <r>
      <rPr>
        <sz val="16"/>
        <rFont val="Times New Roman"/>
        <charset val="134"/>
      </rPr>
      <t>-4.5</t>
    </r>
    <r>
      <rPr>
        <sz val="16"/>
        <rFont val="宋体"/>
        <charset val="134"/>
      </rPr>
      <t>米，及配套设施。</t>
    </r>
  </si>
  <si>
    <r>
      <rPr>
        <sz val="16"/>
        <rFont val="宋体"/>
        <charset val="134"/>
      </rPr>
      <t>完成产业路修建</t>
    </r>
    <r>
      <rPr>
        <sz val="16"/>
        <rFont val="Times New Roman"/>
        <charset val="134"/>
      </rPr>
      <t>9</t>
    </r>
    <r>
      <rPr>
        <sz val="16"/>
        <rFont val="宋体"/>
        <charset val="134"/>
      </rPr>
      <t>公里，惠及人口</t>
    </r>
    <r>
      <rPr>
        <sz val="16"/>
        <rFont val="Times New Roman"/>
        <charset val="134"/>
      </rPr>
      <t>≥150</t>
    </r>
    <r>
      <rPr>
        <sz val="16"/>
        <rFont val="宋体"/>
        <charset val="134"/>
      </rPr>
      <t>人；使群众满意度达到</t>
    </r>
    <r>
      <rPr>
        <sz val="16"/>
        <rFont val="Times New Roman"/>
        <charset val="134"/>
      </rPr>
      <t>90%</t>
    </r>
    <r>
      <rPr>
        <sz val="16"/>
        <rFont val="宋体"/>
        <charset val="134"/>
      </rPr>
      <t>以上；带动务工群众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</si>
  <si>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一是完善产业发展的基层设施；提升群众的生活条件和居住环境，提升群众的获得感和幸福感；极大方便群众出行和劳作；二是通过以工代赈，增加务工群众收入</t>
    </r>
  </si>
  <si>
    <t>AKT24-007-53</t>
  </si>
  <si>
    <r>
      <rPr>
        <sz val="16"/>
        <rFont val="宋体"/>
        <charset val="134"/>
      </rPr>
      <t>皮拉勒乡依也勒干村胡杨林生产基础设施项目</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</si>
  <si>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</si>
  <si>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</si>
  <si>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</si>
  <si>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</si>
  <si>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</si>
  <si>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AKT24-ZD6-09</t>
  </si>
  <si>
    <t>克州阿克陶县恰尔隆镇喀依孜村壮大村集体建设项目</t>
  </si>
  <si>
    <t>恰尔隆镇喀依孜村</t>
  </si>
  <si>
    <t xml:space="preserve">计划采购恒温设备10台，提供安装服务。参数为农业电采暖风机45KW；智能配电控制柜XL-2；棚内电缆（90*3+1）50米；
</t>
  </si>
  <si>
    <t>以增强村集体经济实力为目标，不断增强村级集体经济自身的“造血”功能和综合实力。每棚计划增收1万元，壮大村集体经济，预计带动劳动力5人，创造公益性岗位2人，扶持收入不稳定户2-3户。</t>
  </si>
  <si>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</si>
  <si>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</si>
  <si>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</si>
  <si>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</si>
  <si>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</si>
  <si>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AKT24-008-1</t>
  </si>
  <si>
    <r>
      <rPr>
        <sz val="16"/>
        <rFont val="宋体"/>
        <charset val="134"/>
      </rPr>
      <t>克州阿克陶县奥依塔克镇皮拉勒村防洪工程</t>
    </r>
  </si>
  <si>
    <r>
      <rPr>
        <sz val="16"/>
        <rFont val="宋体"/>
        <charset val="134"/>
      </rPr>
      <t>其他（防洪工程、排碱渠，渠道清淤）</t>
    </r>
  </si>
  <si>
    <r>
      <rPr>
        <sz val="16"/>
        <rFont val="宋体"/>
        <charset val="134"/>
      </rPr>
      <t>奥依塔克镇皮拉勒村</t>
    </r>
  </si>
  <si>
    <r>
      <rPr>
        <sz val="16"/>
        <rFont val="宋体"/>
        <charset val="134"/>
      </rPr>
      <t>皮拉勒村防洪工程治理山洪沟</t>
    </r>
    <r>
      <rPr>
        <sz val="16"/>
        <rFont val="Times New Roman"/>
        <charset val="134"/>
      </rPr>
      <t>2</t>
    </r>
    <r>
      <rPr>
        <sz val="16"/>
        <rFont val="宋体"/>
        <charset val="134"/>
      </rPr>
      <t>条，修建护岸</t>
    </r>
    <r>
      <rPr>
        <sz val="16"/>
        <rFont val="Times New Roman"/>
        <charset val="134"/>
      </rPr>
      <t>1.227km</t>
    </r>
    <r>
      <rPr>
        <sz val="16"/>
        <rFont val="宋体"/>
        <charset val="134"/>
      </rPr>
      <t>，其中</t>
    </r>
    <r>
      <rPr>
        <sz val="16"/>
        <rFont val="Times New Roman"/>
        <charset val="134"/>
      </rPr>
      <t>1#</t>
    </r>
    <r>
      <rPr>
        <sz val="16"/>
        <rFont val="宋体"/>
        <charset val="134"/>
      </rPr>
      <t>山洪沟修建护岸长</t>
    </r>
    <r>
      <rPr>
        <sz val="16"/>
        <rFont val="Times New Roman"/>
        <charset val="134"/>
      </rPr>
      <t>0.784km</t>
    </r>
    <r>
      <rPr>
        <sz val="16"/>
        <rFont val="宋体"/>
        <charset val="134"/>
      </rPr>
      <t>，</t>
    </r>
    <r>
      <rPr>
        <sz val="16"/>
        <rFont val="Times New Roman"/>
        <charset val="134"/>
      </rPr>
      <t>2#</t>
    </r>
    <r>
      <rPr>
        <sz val="16"/>
        <rFont val="宋体"/>
        <charset val="134"/>
      </rPr>
      <t>山洪沟修建护岸长</t>
    </r>
    <r>
      <rPr>
        <sz val="16"/>
        <rFont val="Times New Roman"/>
        <charset val="134"/>
      </rPr>
      <t>0.443km</t>
    </r>
    <r>
      <rPr>
        <sz val="16"/>
        <rFont val="宋体"/>
        <charset val="134"/>
      </rPr>
      <t>，，</t>
    </r>
    <r>
      <rPr>
        <sz val="16"/>
        <rFont val="Times New Roman"/>
        <charset val="134"/>
      </rPr>
      <t>1#</t>
    </r>
    <r>
      <rPr>
        <sz val="16"/>
        <rFont val="宋体"/>
        <charset val="134"/>
      </rPr>
      <t>山洪沟设计洪峰流量</t>
    </r>
    <r>
      <rPr>
        <sz val="16"/>
        <rFont val="Times New Roman"/>
        <charset val="134"/>
      </rPr>
      <t>Q=25.82m3/s, 2#</t>
    </r>
    <r>
      <rPr>
        <sz val="16"/>
        <rFont val="宋体"/>
        <charset val="134"/>
      </rPr>
      <t>山洪沟设计洪峰流量</t>
    </r>
    <r>
      <rPr>
        <sz val="16"/>
        <rFont val="Times New Roman"/>
        <charset val="134"/>
      </rPr>
      <t>Q=10.27m3/s,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</si>
  <si>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工程建成后有效保护皮拉勒村草地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</si>
  <si>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r>
      <rPr>
        <sz val="16"/>
        <rFont val="宋体"/>
        <charset val="134"/>
      </rPr>
      <t>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</si>
  <si>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t>AKT24-008-2</t>
  </si>
  <si>
    <r>
      <rPr>
        <sz val="16"/>
        <rFont val="宋体"/>
        <charset val="134"/>
      </rPr>
      <t>克州阿克陶县克孜勒陶镇托云布拉克村防洪坝建设工程</t>
    </r>
  </si>
  <si>
    <r>
      <rPr>
        <sz val="16"/>
        <rFont val="宋体"/>
        <charset val="134"/>
      </rPr>
      <t>克孜勒陶镇托云布拉克村</t>
    </r>
  </si>
  <si>
    <r>
      <rPr>
        <sz val="16"/>
        <rFont val="Times New Roman"/>
        <charset val="134"/>
      </rPr>
      <t>1</t>
    </r>
    <r>
      <rPr>
        <sz val="16"/>
        <rFont val="宋体"/>
        <charset val="134"/>
      </rPr>
      <t>、新建防洪堤长度</t>
    </r>
    <r>
      <rPr>
        <sz val="16"/>
        <rFont val="Times New Roman"/>
        <charset val="134"/>
      </rPr>
      <t xml:space="preserve"> 2047.90m</t>
    </r>
    <r>
      <rPr>
        <sz val="16"/>
        <rFont val="宋体"/>
        <charset val="134"/>
      </rPr>
      <t>。起点桩位于托云布拉克村北侧，终点桩</t>
    </r>
    <r>
      <rPr>
        <sz val="16"/>
        <rFont val="Times New Roman"/>
        <charset val="134"/>
      </rPr>
      <t xml:space="preserve">K2+047.889 </t>
    </r>
    <r>
      <rPr>
        <sz val="16"/>
        <rFont val="宋体"/>
        <charset val="134"/>
      </rPr>
      <t>位于托云布拉克村南侧公路桥涵处。</t>
    </r>
    <r>
      <rPr>
        <sz val="16"/>
        <rFont val="Times New Roman"/>
        <charset val="134"/>
      </rPr>
      <t xml:space="preserve">
2</t>
    </r>
    <r>
      <rPr>
        <sz val="16"/>
        <rFont val="宋体"/>
        <charset val="134"/>
      </rPr>
      <t>、防洪堤共布置错车平台</t>
    </r>
    <r>
      <rPr>
        <sz val="16"/>
        <rFont val="Times New Roman"/>
        <charset val="134"/>
      </rPr>
      <t xml:space="preserve"> 4 </t>
    </r>
    <r>
      <rPr>
        <sz val="16"/>
        <rFont val="宋体"/>
        <charset val="134"/>
      </rPr>
      <t>处，用于错车及车辆调头。错车平台长</t>
    </r>
    <r>
      <rPr>
        <sz val="16"/>
        <rFont val="Times New Roman"/>
        <charset val="134"/>
      </rPr>
      <t xml:space="preserve"> 30m</t>
    </r>
    <r>
      <rPr>
        <sz val="16"/>
        <rFont val="宋体"/>
        <charset val="134"/>
      </rPr>
      <t>，宽</t>
    </r>
    <r>
      <rPr>
        <sz val="16"/>
        <rFont val="Times New Roman"/>
        <charset val="134"/>
      </rPr>
      <t>7.5m</t>
    </r>
    <r>
      <rPr>
        <sz val="16"/>
        <rFont val="宋体"/>
        <charset val="134"/>
      </rPr>
      <t>，平时亦可堆放抢险物资等。</t>
    </r>
    <r>
      <rPr>
        <sz val="16"/>
        <rFont val="Times New Roman"/>
        <charset val="134"/>
      </rPr>
      <t xml:space="preserve">
3</t>
    </r>
    <r>
      <rPr>
        <sz val="16"/>
        <rFont val="宋体"/>
        <charset val="134"/>
      </rPr>
      <t>、</t>
    </r>
    <r>
      <rPr>
        <sz val="16"/>
        <rFont val="Times New Roman"/>
        <charset val="134"/>
      </rPr>
      <t xml:space="preserve">K0+595.638 </t>
    </r>
    <r>
      <rPr>
        <sz val="16"/>
        <rFont val="宋体"/>
        <charset val="134"/>
      </rPr>
      <t>新建一下车坡道，接过水路面与对岸连接。</t>
    </r>
    <r>
      <rPr>
        <sz val="16"/>
        <rFont val="Times New Roman"/>
        <charset val="134"/>
      </rPr>
      <t xml:space="preserve">
4</t>
    </r>
    <r>
      <rPr>
        <sz val="16"/>
        <rFont val="宋体"/>
        <charset val="134"/>
      </rPr>
      <t>、沿线每</t>
    </r>
    <r>
      <rPr>
        <sz val="16"/>
        <rFont val="Times New Roman"/>
        <charset val="134"/>
      </rPr>
      <t xml:space="preserve"> 100m </t>
    </r>
    <r>
      <rPr>
        <sz val="16"/>
        <rFont val="宋体"/>
        <charset val="134"/>
      </rPr>
      <t>设置一道现浇混凝土防冲隔墙（</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）；隔墙宽度</t>
    </r>
    <r>
      <rPr>
        <sz val="16"/>
        <rFont val="Times New Roman"/>
        <charset val="134"/>
      </rPr>
      <t>40cm</t>
    </r>
    <r>
      <rPr>
        <sz val="16"/>
        <rFont val="宋体"/>
        <charset val="134"/>
      </rPr>
      <t>，高度为</t>
    </r>
    <r>
      <rPr>
        <sz val="16"/>
        <rFont val="Times New Roman"/>
        <charset val="134"/>
      </rPr>
      <t xml:space="preserve"> 80cm</t>
    </r>
    <r>
      <rPr>
        <sz val="16"/>
        <rFont val="宋体"/>
        <charset val="134"/>
      </rPr>
      <t>。</t>
    </r>
    <r>
      <rPr>
        <sz val="16"/>
        <rFont val="Times New Roman"/>
        <charset val="134"/>
      </rPr>
      <t xml:space="preserve">
5</t>
    </r>
    <r>
      <rPr>
        <sz val="16"/>
        <rFont val="宋体"/>
        <charset val="134"/>
      </rPr>
      <t>、根据亲水性要求，沿堤线每</t>
    </r>
    <r>
      <rPr>
        <sz val="16"/>
        <rFont val="Times New Roman"/>
        <charset val="134"/>
      </rPr>
      <t xml:space="preserve"> 500m </t>
    </r>
    <r>
      <rPr>
        <sz val="16"/>
        <rFont val="宋体"/>
        <charset val="134"/>
      </rPr>
      <t>设置下河梯步。防洪堤沿线共设置下河梯道</t>
    </r>
    <r>
      <rPr>
        <sz val="16"/>
        <rFont val="Times New Roman"/>
        <charset val="134"/>
      </rPr>
      <t xml:space="preserve"> 6 </t>
    </r>
    <r>
      <rPr>
        <sz val="16"/>
        <rFont val="宋体"/>
        <charset val="134"/>
      </rPr>
      <t>处，梯步宽</t>
    </r>
    <r>
      <rPr>
        <sz val="16"/>
        <rFont val="Times New Roman"/>
        <charset val="134"/>
      </rPr>
      <t xml:space="preserve"> 1.0m</t>
    </r>
    <r>
      <rPr>
        <sz val="16"/>
        <rFont val="宋体"/>
        <charset val="134"/>
      </rPr>
      <t>，梯步采用现浇</t>
    </r>
    <r>
      <rPr>
        <sz val="16"/>
        <rFont val="Times New Roman"/>
        <charset val="134"/>
      </rPr>
      <t xml:space="preserve"> C30 </t>
    </r>
    <r>
      <rPr>
        <sz val="16"/>
        <rFont val="宋体"/>
        <charset val="134"/>
      </rPr>
      <t>混凝土结构。</t>
    </r>
    <r>
      <rPr>
        <sz val="16"/>
        <rFont val="Times New Roman"/>
        <charset val="134"/>
      </rPr>
      <t xml:space="preserve">
6</t>
    </r>
    <r>
      <rPr>
        <sz val="16"/>
        <rFont val="宋体"/>
        <charset val="134"/>
      </rPr>
      <t>、防洪堤每</t>
    </r>
    <r>
      <rPr>
        <sz val="16"/>
        <rFont val="Times New Roman"/>
        <charset val="134"/>
      </rPr>
      <t xml:space="preserve"> 1.0km </t>
    </r>
    <r>
      <rPr>
        <sz val="16"/>
        <rFont val="宋体"/>
        <charset val="134"/>
      </rPr>
      <t>和交点处设</t>
    </r>
    <r>
      <rPr>
        <sz val="16"/>
        <rFont val="Times New Roman"/>
        <charset val="134"/>
      </rPr>
      <t>Ⅰ</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1 </t>
    </r>
    <r>
      <rPr>
        <sz val="16"/>
        <rFont val="宋体"/>
        <charset val="134"/>
      </rPr>
      <t>个、每百米设</t>
    </r>
    <r>
      <rPr>
        <sz val="16"/>
        <rFont val="Times New Roman"/>
        <charset val="134"/>
      </rPr>
      <t>Ⅱ</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 1 </t>
    </r>
    <r>
      <rPr>
        <sz val="16"/>
        <rFont val="宋体"/>
        <charset val="134"/>
      </rPr>
      <t>个，便于防洪抢险定位。</t>
    </r>
  </si>
  <si>
    <r>
      <rPr>
        <sz val="16"/>
        <rFont val="宋体"/>
        <charset val="134"/>
      </rPr>
      <t>工程的建设可有效抵御洪水灾害，保护克孜勒陶乡托云布拉克村居民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亩以及境内道路、通讯、电力等交通设施免遭设计标准内洪水的侵害，防止水土资源的流失、保障了沿线职工群众的生命财产安全。</t>
    </r>
  </si>
  <si>
    <r>
      <rPr>
        <sz val="16"/>
        <rFont val="宋体"/>
        <charset val="134"/>
      </rPr>
      <t>有效保护克孜勒陶乡托云布拉克村居民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</si>
  <si>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AKT24-008-3</t>
  </si>
  <si>
    <r>
      <rPr>
        <sz val="16"/>
        <rFont val="宋体"/>
        <charset val="134"/>
      </rPr>
      <t>克州阿克陶县库山河防洪堤防改造工程</t>
    </r>
  </si>
  <si>
    <r>
      <rPr>
        <sz val="16"/>
        <rFont val="宋体"/>
        <charset val="134"/>
      </rPr>
      <t>维修</t>
    </r>
  </si>
  <si>
    <r>
      <rPr>
        <sz val="16"/>
        <rFont val="宋体"/>
        <charset val="134"/>
      </rPr>
      <t>阿克陶镇巴仁艾日克村</t>
    </r>
  </si>
  <si>
    <r>
      <rPr>
        <sz val="16"/>
        <rFont val="宋体"/>
        <charset val="134"/>
      </rPr>
      <t>防洪堤防维修改造工程共维修防洪堤五处长度</t>
    </r>
    <r>
      <rPr>
        <sz val="16"/>
        <rFont val="Times New Roman"/>
        <charset val="134"/>
      </rPr>
      <t xml:space="preserve"> 984m</t>
    </r>
    <r>
      <rPr>
        <sz val="16"/>
        <rFont val="宋体"/>
        <charset val="134"/>
      </rPr>
      <t>，第一段</t>
    </r>
    <r>
      <rPr>
        <sz val="16"/>
        <rFont val="Times New Roman"/>
        <charset val="134"/>
      </rPr>
      <t xml:space="preserve">14+400-14+480 </t>
    </r>
    <r>
      <rPr>
        <sz val="16"/>
        <rFont val="宋体"/>
        <charset val="134"/>
      </rPr>
      <t>段</t>
    </r>
    <r>
      <rPr>
        <sz val="16"/>
        <rFont val="Times New Roman"/>
        <charset val="134"/>
      </rPr>
      <t xml:space="preserve"> 40m</t>
    </r>
    <r>
      <rPr>
        <sz val="16"/>
        <rFont val="宋体"/>
        <charset val="134"/>
      </rPr>
      <t>，第二段</t>
    </r>
    <r>
      <rPr>
        <sz val="16"/>
        <rFont val="Times New Roman"/>
        <charset val="134"/>
      </rPr>
      <t xml:space="preserve"> 24+380-24+840 </t>
    </r>
    <r>
      <rPr>
        <sz val="16"/>
        <rFont val="宋体"/>
        <charset val="134"/>
      </rPr>
      <t>段</t>
    </r>
    <r>
      <rPr>
        <sz val="16"/>
        <rFont val="Times New Roman"/>
        <charset val="134"/>
      </rPr>
      <t xml:space="preserve"> 460m</t>
    </r>
    <r>
      <rPr>
        <sz val="16"/>
        <rFont val="宋体"/>
        <charset val="134"/>
      </rPr>
      <t>，第三段胜利渠渡槽</t>
    </r>
    <r>
      <rPr>
        <sz val="16"/>
        <rFont val="Times New Roman"/>
        <charset val="134"/>
      </rPr>
      <t xml:space="preserve">25+798-25+967 </t>
    </r>
    <r>
      <rPr>
        <sz val="16"/>
        <rFont val="宋体"/>
        <charset val="134"/>
      </rPr>
      <t>段</t>
    </r>
    <r>
      <rPr>
        <sz val="16"/>
        <rFont val="Times New Roman"/>
        <charset val="134"/>
      </rPr>
      <t xml:space="preserve"> 169m</t>
    </r>
    <r>
      <rPr>
        <sz val="16"/>
        <rFont val="宋体"/>
        <charset val="134"/>
      </rPr>
      <t>，第四段园种场苗圃大桥</t>
    </r>
    <r>
      <rPr>
        <sz val="16"/>
        <rFont val="Times New Roman"/>
        <charset val="134"/>
      </rPr>
      <t xml:space="preserve"> 27+908-27+988 </t>
    </r>
    <r>
      <rPr>
        <sz val="16"/>
        <rFont val="宋体"/>
        <charset val="134"/>
      </rPr>
      <t>段</t>
    </r>
    <r>
      <rPr>
        <sz val="16"/>
        <rFont val="Times New Roman"/>
        <charset val="134"/>
      </rPr>
      <t xml:space="preserve"> 80m </t>
    </r>
    <r>
      <rPr>
        <sz val="16"/>
        <rFont val="宋体"/>
        <charset val="134"/>
      </rPr>
      <t>和</t>
    </r>
    <r>
      <rPr>
        <sz val="16"/>
        <rFont val="Times New Roman"/>
        <charset val="134"/>
      </rPr>
      <t xml:space="preserve">27+368-27+391 </t>
    </r>
    <r>
      <rPr>
        <sz val="16"/>
        <rFont val="宋体"/>
        <charset val="134"/>
      </rPr>
      <t>段</t>
    </r>
    <r>
      <rPr>
        <sz val="16"/>
        <rFont val="Times New Roman"/>
        <charset val="134"/>
      </rPr>
      <t xml:space="preserve"> 23m </t>
    </r>
    <r>
      <rPr>
        <sz val="16"/>
        <rFont val="宋体"/>
        <charset val="134"/>
      </rPr>
      <t>合计</t>
    </r>
    <r>
      <rPr>
        <sz val="16"/>
        <rFont val="Times New Roman"/>
        <charset val="134"/>
      </rPr>
      <t xml:space="preserve"> 111m</t>
    </r>
    <r>
      <rPr>
        <sz val="16"/>
        <rFont val="宋体"/>
        <charset val="134"/>
      </rPr>
      <t>，第三段迎宾桥下游加马铁热克渡槽两侧</t>
    </r>
    <r>
      <rPr>
        <sz val="16"/>
        <rFont val="Times New Roman"/>
        <charset val="134"/>
      </rPr>
      <t xml:space="preserve">37+087-37+189 </t>
    </r>
    <r>
      <rPr>
        <sz val="16"/>
        <rFont val="宋体"/>
        <charset val="134"/>
      </rPr>
      <t>段</t>
    </r>
    <r>
      <rPr>
        <sz val="16"/>
        <rFont val="Times New Roman"/>
        <charset val="134"/>
      </rPr>
      <t xml:space="preserve"> 204m</t>
    </r>
    <r>
      <rPr>
        <sz val="16"/>
        <rFont val="宋体"/>
        <charset val="134"/>
      </rPr>
      <t>。</t>
    </r>
    <r>
      <rPr>
        <sz val="16"/>
        <rFont val="Times New Roman"/>
        <charset val="134"/>
      </rPr>
      <t xml:space="preserve">14+440-25+960 </t>
    </r>
    <r>
      <rPr>
        <sz val="16"/>
        <rFont val="宋体"/>
        <charset val="134"/>
      </rPr>
      <t>段防洪堤新建</t>
    </r>
    <r>
      <rPr>
        <sz val="16"/>
        <rFont val="Times New Roman"/>
        <charset val="134"/>
      </rPr>
      <t xml:space="preserve"> 35 </t>
    </r>
    <r>
      <rPr>
        <sz val="16"/>
        <rFont val="宋体"/>
        <charset val="134"/>
      </rPr>
      <t>座</t>
    </r>
    <r>
      <rPr>
        <sz val="16"/>
        <rFont val="Times New Roman"/>
        <charset val="134"/>
      </rPr>
      <t xml:space="preserve"> 15m </t>
    </r>
    <r>
      <rPr>
        <sz val="16"/>
        <rFont val="宋体"/>
        <charset val="134"/>
      </rPr>
      <t>长</t>
    </r>
    <r>
      <rPr>
        <sz val="16"/>
        <rFont val="Times New Roman"/>
        <charset val="134"/>
      </rPr>
      <t>450</t>
    </r>
    <r>
      <rPr>
        <sz val="16"/>
        <rFont val="宋体"/>
        <charset val="134"/>
      </rPr>
      <t>挑坝，间隔</t>
    </r>
    <r>
      <rPr>
        <sz val="16"/>
        <rFont val="Times New Roman"/>
        <charset val="134"/>
      </rPr>
      <t xml:space="preserve"> 20m</t>
    </r>
    <r>
      <rPr>
        <sz val="16"/>
        <rFont val="宋体"/>
        <charset val="134"/>
      </rPr>
      <t>。</t>
    </r>
  </si>
  <si>
    <r>
      <rPr>
        <sz val="16"/>
        <rFont val="宋体"/>
        <charset val="134"/>
      </rPr>
      <t>本项目覆盖阿克陶县库山河沿线；保护区人口</t>
    </r>
    <r>
      <rPr>
        <sz val="16"/>
        <rFont val="Times New Roman"/>
        <charset val="134"/>
      </rPr>
      <t xml:space="preserve"> 6300 </t>
    </r>
    <r>
      <rPr>
        <sz val="16"/>
        <rFont val="宋体"/>
        <charset val="134"/>
      </rPr>
      <t>人，保护区耕地</t>
    </r>
    <r>
      <rPr>
        <sz val="16"/>
        <rFont val="Times New Roman"/>
        <charset val="134"/>
      </rPr>
      <t xml:space="preserve"> 1.39</t>
    </r>
    <r>
      <rPr>
        <sz val="16"/>
        <rFont val="宋体"/>
        <charset val="134"/>
      </rPr>
      <t>万亩，保障了沿线职工群众的生命财产安全。</t>
    </r>
  </si>
  <si>
    <r>
      <rPr>
        <sz val="16"/>
        <rFont val="宋体"/>
        <charset val="134"/>
      </rPr>
      <t>有效保护盖孜河沿线居民</t>
    </r>
    <r>
      <rPr>
        <sz val="16"/>
        <rFont val="Times New Roman"/>
        <charset val="134"/>
      </rPr>
      <t>6300</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</si>
  <si>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AKT24-008-4</t>
  </si>
  <si>
    <r>
      <rPr>
        <sz val="16"/>
        <rFont val="宋体"/>
        <charset val="134"/>
      </rPr>
      <t>克州阿克陶县布伦口乡托喀依村防洪堤防工程</t>
    </r>
  </si>
  <si>
    <r>
      <rPr>
        <sz val="16"/>
        <rFont val="宋体"/>
        <charset val="134"/>
      </rPr>
      <t>布伦口乡托喀依村</t>
    </r>
  </si>
  <si>
    <r>
      <rPr>
        <sz val="16"/>
        <rFont val="宋体"/>
        <charset val="134"/>
      </rPr>
      <t>防洪堤防工程治理山洪沟</t>
    </r>
    <r>
      <rPr>
        <sz val="16"/>
        <rFont val="Times New Roman"/>
        <charset val="134"/>
      </rPr>
      <t>1</t>
    </r>
    <r>
      <rPr>
        <sz val="16"/>
        <rFont val="宋体"/>
        <charset val="134"/>
      </rPr>
      <t>条，修建护岸</t>
    </r>
    <r>
      <rPr>
        <sz val="16"/>
        <rFont val="Times New Roman"/>
        <charset val="134"/>
      </rPr>
      <t>1.59km</t>
    </r>
    <r>
      <rPr>
        <sz val="16"/>
        <rFont val="宋体"/>
        <charset val="134"/>
      </rPr>
      <t>，其中</t>
    </r>
    <r>
      <rPr>
        <sz val="16"/>
        <rFont val="Times New Roman"/>
        <charset val="134"/>
      </rPr>
      <t>1#</t>
    </r>
    <r>
      <rPr>
        <sz val="16"/>
        <rFont val="宋体"/>
        <charset val="134"/>
      </rPr>
      <t>护岸修建长度</t>
    </r>
    <r>
      <rPr>
        <sz val="16"/>
        <rFont val="Times New Roman"/>
        <charset val="134"/>
      </rPr>
      <t>1.228km</t>
    </r>
    <r>
      <rPr>
        <sz val="16"/>
        <rFont val="宋体"/>
        <charset val="134"/>
      </rPr>
      <t>，</t>
    </r>
    <r>
      <rPr>
        <sz val="16"/>
        <rFont val="Times New Roman"/>
        <charset val="134"/>
      </rPr>
      <t>2#</t>
    </r>
    <r>
      <rPr>
        <sz val="16"/>
        <rFont val="宋体"/>
        <charset val="134"/>
      </rPr>
      <t>护岸修建长度</t>
    </r>
    <r>
      <rPr>
        <sz val="16"/>
        <rFont val="Times New Roman"/>
        <charset val="134"/>
      </rPr>
      <t>0.362km</t>
    </r>
    <r>
      <rPr>
        <sz val="16"/>
        <rFont val="宋体"/>
        <charset val="134"/>
      </rPr>
      <t>。防洪标准为</t>
    </r>
    <r>
      <rPr>
        <sz val="16"/>
        <rFont val="Times New Roman"/>
        <charset val="134"/>
      </rPr>
      <t>10</t>
    </r>
    <r>
      <rPr>
        <sz val="16"/>
        <rFont val="宋体"/>
        <charset val="134"/>
      </rPr>
      <t>年一遇，山洪沟设计洪峰流量</t>
    </r>
    <r>
      <rPr>
        <sz val="16"/>
        <rFont val="Times New Roman"/>
        <charset val="134"/>
      </rPr>
      <t>Q=30.35m3/s,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</si>
  <si>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建成防洪堤有效保护克孜勒陶乡托运布拉克村居民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</si>
  <si>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AKT24-008-5</t>
  </si>
  <si>
    <r>
      <rPr>
        <sz val="16"/>
        <rFont val="宋体"/>
        <charset val="134"/>
      </rPr>
      <t>阿克陶县奥依塔克镇奥依塔克村山洪沟治理</t>
    </r>
    <r>
      <rPr>
        <sz val="16"/>
        <rFont val="Times New Roman"/>
        <charset val="134"/>
      </rPr>
      <t>2024</t>
    </r>
    <r>
      <rPr>
        <sz val="16"/>
        <rFont val="宋体"/>
        <charset val="134"/>
      </rPr>
      <t>年中央财政以工代赈项目</t>
    </r>
  </si>
  <si>
    <r>
      <rPr>
        <sz val="16"/>
        <rFont val="宋体"/>
        <charset val="134"/>
      </rPr>
      <t>奥依塔克镇奥依塔克村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</si>
  <si>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</si>
  <si>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山洪沟治理</t>
    </r>
    <r>
      <rPr>
        <sz val="16"/>
        <rFont val="Times New Roman"/>
        <charset val="134"/>
      </rPr>
      <t>1</t>
    </r>
    <r>
      <rPr>
        <sz val="16"/>
        <rFont val="宋体"/>
        <charset val="134"/>
      </rPr>
      <t>公里</t>
    </r>
  </si>
  <si>
    <r>
      <rPr>
        <sz val="16"/>
        <rFont val="宋体"/>
        <charset val="134"/>
      </rPr>
      <t>奥依塔克镇</t>
    </r>
  </si>
  <si>
    <r>
      <rPr>
        <sz val="16"/>
        <rFont val="宋体"/>
        <charset val="134"/>
      </rPr>
      <t>铱斯马铱江</t>
    </r>
    <r>
      <rPr>
        <sz val="16"/>
        <rFont val="Times New Roman"/>
        <charset val="134"/>
      </rPr>
      <t>·</t>
    </r>
    <r>
      <rPr>
        <sz val="16"/>
        <rFont val="宋体"/>
        <charset val="134"/>
      </rPr>
      <t>祖农</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</si>
  <si>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50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20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</si>
  <si>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50</t>
    </r>
    <r>
      <rPr>
        <sz val="16"/>
        <rFont val="宋体"/>
        <charset val="134"/>
      </rPr>
      <t>人，发放劳务报酬不低于</t>
    </r>
    <r>
      <rPr>
        <sz val="16"/>
        <rFont val="Times New Roman"/>
        <charset val="134"/>
      </rPr>
      <t>50</t>
    </r>
    <r>
      <rPr>
        <sz val="16"/>
        <rFont val="宋体"/>
        <charset val="134"/>
      </rPr>
      <t>万元。组织务工群众开展技能培训</t>
    </r>
    <r>
      <rPr>
        <sz val="16"/>
        <rFont val="Times New Roman"/>
        <charset val="134"/>
      </rPr>
      <t>20</t>
    </r>
    <r>
      <rPr>
        <sz val="16"/>
        <rFont val="宋体"/>
        <charset val="134"/>
      </rPr>
      <t>人。</t>
    </r>
  </si>
  <si>
    <t>AKT24-006-3</t>
  </si>
  <si>
    <r>
      <rPr>
        <sz val="16"/>
        <rFont val="宋体"/>
        <charset val="134"/>
      </rPr>
      <t>克州阿克陶县奥依塔克镇皮拉勒村防渗渠建设工程</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</si>
  <si>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</si>
  <si>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</si>
  <si>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t>AKT24-SFC001-3</t>
  </si>
  <si>
    <r>
      <rPr>
        <sz val="16"/>
        <rFont val="宋体"/>
        <charset val="134"/>
      </rPr>
      <t>塔尔乡阿克库木村防渗渠建设项目</t>
    </r>
  </si>
  <si>
    <r>
      <rPr>
        <sz val="16"/>
        <rFont val="宋体"/>
        <charset val="134"/>
      </rPr>
      <t>塔尔乡阿克库木村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</si>
  <si>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</si>
  <si>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</si>
  <si>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和乡村振兴的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</si>
  <si>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</si>
  <si>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</si>
  <si>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</si>
  <si>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</si>
  <si>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</si>
  <si>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</si>
  <si>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</si>
  <si>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</si>
  <si>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</si>
  <si>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</si>
  <si>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</si>
  <si>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</si>
  <si>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AKT24-001-005</t>
  </si>
  <si>
    <r>
      <rPr>
        <sz val="16"/>
        <rFont val="宋体"/>
        <charset val="134"/>
      </rPr>
      <t>克州阿克陶县盐碱地改良项目</t>
    </r>
  </si>
  <si>
    <r>
      <rPr>
        <sz val="16"/>
        <rFont val="宋体"/>
        <charset val="134"/>
      </rPr>
      <t>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</si>
  <si>
    <r>
      <rPr>
        <sz val="16"/>
        <rFont val="宋体"/>
        <charset val="134"/>
      </rPr>
      <t>该项目投资计划为</t>
    </r>
    <r>
      <rPr>
        <sz val="16"/>
        <rFont val="Times New Roman"/>
        <charset val="134"/>
      </rPr>
      <t>4651.80</t>
    </r>
    <r>
      <rPr>
        <sz val="16"/>
        <rFont val="宋体"/>
        <charset val="134"/>
      </rPr>
      <t>万元，对皮拉勒乡霍依拉阿里迪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村共</t>
    </r>
    <r>
      <rPr>
        <sz val="16"/>
        <rFont val="Times New Roman"/>
        <charset val="134"/>
      </rPr>
      <t>4000</t>
    </r>
    <r>
      <rPr>
        <sz val="16"/>
        <rFont val="宋体"/>
        <charset val="134"/>
      </rPr>
      <t>亩农田配套盐碱地改良措施。建设内容为：①实施田间土壤改良面积</t>
    </r>
    <r>
      <rPr>
        <sz val="16"/>
        <rFont val="Times New Roman"/>
        <charset val="134"/>
      </rPr>
      <t>2160</t>
    </r>
    <r>
      <rPr>
        <sz val="16"/>
        <rFont val="宋体"/>
        <charset val="134"/>
      </rPr>
      <t>亩，措施主要为土地平整；②本次防渗改造输水渠道</t>
    </r>
    <r>
      <rPr>
        <sz val="16"/>
        <rFont val="Times New Roman"/>
        <charset val="134"/>
      </rPr>
      <t>13</t>
    </r>
    <r>
      <rPr>
        <sz val="16"/>
        <rFont val="宋体"/>
        <charset val="134"/>
      </rPr>
      <t>条，长</t>
    </r>
    <r>
      <rPr>
        <sz val="16"/>
        <rFont val="Times New Roman"/>
        <charset val="134"/>
      </rPr>
      <t>16.32km</t>
    </r>
    <r>
      <rPr>
        <sz val="16"/>
        <rFont val="宋体"/>
        <charset val="134"/>
      </rPr>
      <t>，沿线配套建筑物</t>
    </r>
    <r>
      <rPr>
        <sz val="16"/>
        <rFont val="Times New Roman"/>
        <charset val="134"/>
      </rPr>
      <t>112</t>
    </r>
    <r>
      <rPr>
        <sz val="16"/>
        <rFont val="宋体"/>
        <charset val="134"/>
      </rPr>
      <t>座；③建设机耕道路</t>
    </r>
    <r>
      <rPr>
        <sz val="16"/>
        <rFont val="Times New Roman"/>
        <charset val="134"/>
      </rPr>
      <t>10</t>
    </r>
    <r>
      <rPr>
        <sz val="16"/>
        <rFont val="宋体"/>
        <charset val="134"/>
      </rPr>
      <t>条，总长</t>
    </r>
    <r>
      <rPr>
        <sz val="16"/>
        <rFont val="Times New Roman"/>
        <charset val="134"/>
      </rPr>
      <t>13.0km</t>
    </r>
    <r>
      <rPr>
        <sz val="16"/>
        <rFont val="宋体"/>
        <charset val="134"/>
      </rPr>
      <t>，其中，利用已建道路</t>
    </r>
    <r>
      <rPr>
        <sz val="16"/>
        <rFont val="Times New Roman"/>
        <charset val="134"/>
      </rPr>
      <t>3</t>
    </r>
    <r>
      <rPr>
        <sz val="16"/>
        <rFont val="宋体"/>
        <charset val="134"/>
      </rPr>
      <t>条，长</t>
    </r>
    <r>
      <rPr>
        <sz val="16"/>
        <rFont val="Times New Roman"/>
        <charset val="134"/>
      </rPr>
      <t>6.10km</t>
    </r>
    <r>
      <rPr>
        <sz val="16"/>
        <rFont val="宋体"/>
        <charset val="134"/>
      </rPr>
      <t>；新建机耕道路</t>
    </r>
    <r>
      <rPr>
        <sz val="16"/>
        <rFont val="Times New Roman"/>
        <charset val="134"/>
      </rPr>
      <t>7</t>
    </r>
    <r>
      <rPr>
        <sz val="16"/>
        <rFont val="宋体"/>
        <charset val="134"/>
      </rPr>
      <t>条，长</t>
    </r>
    <r>
      <rPr>
        <sz val="16"/>
        <rFont val="Times New Roman"/>
        <charset val="134"/>
      </rPr>
      <t>4.77km</t>
    </r>
    <r>
      <rPr>
        <sz val="16"/>
        <rFont val="宋体"/>
        <charset val="134"/>
      </rPr>
      <t>；④对对皮拉勒乡霍依拉阿里迪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r>
      <rPr>
        <sz val="16"/>
        <rFont val="Times New Roman"/>
        <charset val="134"/>
      </rPr>
      <t>4000</t>
    </r>
    <r>
      <rPr>
        <sz val="16"/>
        <rFont val="宋体"/>
        <charset val="134"/>
      </rPr>
      <t>亩耕地进行土壤改良，措施包括对土地平整面积</t>
    </r>
    <r>
      <rPr>
        <sz val="16"/>
        <rFont val="Times New Roman"/>
        <charset val="134"/>
      </rPr>
      <t>3540</t>
    </r>
    <r>
      <rPr>
        <sz val="16"/>
        <rFont val="宋体"/>
        <charset val="134"/>
      </rPr>
      <t>亩，耕植土换填面积</t>
    </r>
    <r>
      <rPr>
        <sz val="16"/>
        <rFont val="Times New Roman"/>
        <charset val="134"/>
      </rPr>
      <t>3540</t>
    </r>
    <r>
      <rPr>
        <sz val="16"/>
        <rFont val="宋体"/>
        <charset val="134"/>
      </rPr>
      <t>亩。</t>
    </r>
  </si>
  <si>
    <r>
      <rPr>
        <sz val="16"/>
        <rFont val="宋体"/>
        <charset val="134"/>
      </rPr>
      <t>通过盐碱地改良，有效提高土地地肥力，提高农产品产量，通过土地平整小块田变大田，提升机械化操作效率，提高生产效率，增加土地产出。</t>
    </r>
  </si>
  <si>
    <r>
      <rPr>
        <sz val="16"/>
        <rFont val="宋体"/>
        <charset val="134"/>
      </rPr>
      <t>通过土地平整、盐碱改良，渠系配套，不断抽调生产效率，增加土地产出，切实提高老百姓收入。</t>
    </r>
  </si>
  <si>
    <t>AKT24-001-007</t>
  </si>
  <si>
    <r>
      <rPr>
        <sz val="16"/>
        <rFont val="宋体"/>
        <charset val="134"/>
      </rPr>
      <t>阿克陶县皮拉勒乡依也勒干村土地改良项目</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</si>
  <si>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</si>
  <si>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</si>
  <si>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</si>
  <si>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t>人居环境整治</t>
  </si>
  <si>
    <t>农村卫生厕所改造（户用、公共厕所）</t>
  </si>
  <si>
    <t>农村污水治理</t>
  </si>
  <si>
    <t>农村垃圾治理</t>
  </si>
  <si>
    <t>村容村貌提升</t>
  </si>
  <si>
    <t>AKT24-SFC001-6</t>
  </si>
  <si>
    <r>
      <rPr>
        <sz val="16"/>
        <rFont val="宋体"/>
        <charset val="134"/>
      </rPr>
      <t>阿克陶县塔尔乡阿克库木村人居环境整治提升项目</t>
    </r>
  </si>
  <si>
    <r>
      <rPr>
        <sz val="16"/>
        <rFont val="宋体"/>
        <charset val="134"/>
      </rPr>
      <t>人居环境整治</t>
    </r>
  </si>
  <si>
    <r>
      <rPr>
        <sz val="16"/>
        <rFont val="宋体"/>
        <charset val="134"/>
      </rPr>
      <t>村容村貌提升</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</si>
  <si>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</si>
  <si>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计划对辖区整体村容村貌进行提升，主要是对农户院落前后院整治、三区分离、土地复垦，发展庭院果蔬种植和庭院养殖，提高庭院经济发展收入；对村组内道路、牧道进行建设整治，对村内道路、机耕道、水渠、树林带、排碱渠等公共区域进行改建修缮清理整治。项目计划投资</t>
    </r>
    <r>
      <rPr>
        <sz val="16"/>
        <rFont val="Times New Roman"/>
        <charset val="134"/>
      </rPr>
      <t>1000</t>
    </r>
    <r>
      <rPr>
        <sz val="16"/>
        <rFont val="宋体"/>
        <charset val="134"/>
      </rPr>
      <t>万元。</t>
    </r>
    <r>
      <rPr>
        <sz val="16"/>
        <rFont val="Times New Roman"/>
        <charset val="134"/>
      </rPr>
      <t xml:space="preserve">
2</t>
    </r>
    <r>
      <rPr>
        <sz val="16"/>
        <rFont val="宋体"/>
        <charset val="134"/>
      </rPr>
      <t>、计划对本村</t>
    </r>
    <r>
      <rPr>
        <sz val="16"/>
        <rFont val="Times New Roman"/>
        <charset val="134"/>
      </rPr>
      <t>148</t>
    </r>
    <r>
      <rPr>
        <sz val="16"/>
        <rFont val="宋体"/>
        <charset val="134"/>
      </rPr>
      <t>户（其中</t>
    </r>
    <r>
      <rPr>
        <sz val="16"/>
        <rFont val="Times New Roman"/>
        <charset val="134"/>
      </rPr>
      <t>1</t>
    </r>
    <r>
      <rPr>
        <sz val="16"/>
        <rFont val="宋体"/>
        <charset val="134"/>
      </rPr>
      <t>小队</t>
    </r>
    <r>
      <rPr>
        <sz val="16"/>
        <rFont val="Times New Roman"/>
        <charset val="134"/>
      </rPr>
      <t>67</t>
    </r>
    <r>
      <rPr>
        <sz val="16"/>
        <rFont val="宋体"/>
        <charset val="134"/>
      </rPr>
      <t>户、</t>
    </r>
    <r>
      <rPr>
        <sz val="16"/>
        <rFont val="Times New Roman"/>
        <charset val="134"/>
      </rPr>
      <t>2</t>
    </r>
    <r>
      <rPr>
        <sz val="16"/>
        <rFont val="宋体"/>
        <charset val="134"/>
      </rPr>
      <t>小队</t>
    </r>
    <r>
      <rPr>
        <sz val="16"/>
        <rFont val="Times New Roman"/>
        <charset val="134"/>
      </rPr>
      <t>81</t>
    </r>
    <r>
      <rPr>
        <sz val="16"/>
        <rFont val="宋体"/>
        <charset val="134"/>
      </rPr>
      <t>户）建设集中污水管网，共铺设管网</t>
    </r>
    <r>
      <rPr>
        <sz val="16"/>
        <rFont val="Times New Roman"/>
        <charset val="134"/>
      </rPr>
      <t>7550</t>
    </r>
    <r>
      <rPr>
        <sz val="16"/>
        <rFont val="宋体"/>
        <charset val="134"/>
      </rPr>
      <t>米（其中：主排水管网</t>
    </r>
    <r>
      <rPr>
        <sz val="16"/>
        <rFont val="Times New Roman"/>
        <charset val="134"/>
      </rPr>
      <t>1200</t>
    </r>
    <r>
      <rPr>
        <sz val="16"/>
        <rFont val="宋体"/>
        <charset val="134"/>
      </rPr>
      <t>米，支排水管网</t>
    </r>
    <r>
      <rPr>
        <sz val="16"/>
        <rFont val="Times New Roman"/>
        <charset val="134"/>
      </rPr>
      <t>2800</t>
    </r>
    <r>
      <rPr>
        <sz val="16"/>
        <rFont val="宋体"/>
        <charset val="134"/>
      </rPr>
      <t>米，入户双壁波纹管</t>
    </r>
    <r>
      <rPr>
        <sz val="16"/>
        <rFont val="Times New Roman"/>
        <charset val="134"/>
      </rPr>
      <t>3500</t>
    </r>
    <r>
      <rPr>
        <sz val="16"/>
        <rFont val="宋体"/>
        <charset val="134"/>
      </rPr>
      <t>米）；建设</t>
    </r>
    <r>
      <rPr>
        <sz val="16"/>
        <rFont val="Times New Roman"/>
        <charset val="134"/>
      </rPr>
      <t>2</t>
    </r>
    <r>
      <rPr>
        <sz val="16"/>
        <rFont val="宋体"/>
        <charset val="134"/>
      </rPr>
      <t>座预制化粪池，每座</t>
    </r>
    <r>
      <rPr>
        <sz val="16"/>
        <rFont val="Times New Roman"/>
        <charset val="134"/>
      </rPr>
      <t>400</t>
    </r>
    <r>
      <rPr>
        <sz val="16"/>
        <rFont val="宋体"/>
        <charset val="134"/>
      </rPr>
      <t>立方米的；安装预制检查井</t>
    </r>
    <r>
      <rPr>
        <sz val="16"/>
        <rFont val="Times New Roman"/>
        <charset val="134"/>
      </rPr>
      <t>120</t>
    </r>
    <r>
      <rPr>
        <sz val="16"/>
        <rFont val="宋体"/>
        <charset val="134"/>
      </rPr>
      <t>座；对现有农户旱厕进行提升改造；采购清洗吸污车</t>
    </r>
    <r>
      <rPr>
        <sz val="16"/>
        <rFont val="Times New Roman"/>
        <charset val="134"/>
      </rPr>
      <t>1</t>
    </r>
    <r>
      <rPr>
        <sz val="16"/>
        <rFont val="宋体"/>
        <charset val="134"/>
      </rPr>
      <t>辆（用于吸污和清洗管道）。采取</t>
    </r>
    <r>
      <rPr>
        <sz val="16"/>
        <rFont val="Times New Roman"/>
        <charset val="134"/>
      </rPr>
      <t>“</t>
    </r>
    <r>
      <rPr>
        <sz val="16"/>
        <rFont val="宋体"/>
        <charset val="134"/>
      </rPr>
      <t>县级政府投资建设</t>
    </r>
    <r>
      <rPr>
        <sz val="16"/>
        <rFont val="Times New Roman"/>
        <charset val="134"/>
      </rPr>
      <t>+</t>
    </r>
    <r>
      <rPr>
        <sz val="16"/>
        <rFont val="宋体"/>
        <charset val="134"/>
      </rPr>
      <t>乡村两级运维</t>
    </r>
    <r>
      <rPr>
        <sz val="16"/>
        <rFont val="Times New Roman"/>
        <charset val="134"/>
      </rPr>
      <t>+</t>
    </r>
    <r>
      <rPr>
        <sz val="16"/>
        <rFont val="宋体"/>
        <charset val="134"/>
      </rPr>
      <t>黑灰水一体集中收集转运</t>
    </r>
    <r>
      <rPr>
        <sz val="16"/>
        <rFont val="Times New Roman"/>
        <charset val="134"/>
      </rPr>
      <t>+</t>
    </r>
    <r>
      <rPr>
        <sz val="16"/>
        <rFont val="宋体"/>
        <charset val="134"/>
      </rPr>
      <t>污水处理站无害化处理</t>
    </r>
    <r>
      <rPr>
        <sz val="16"/>
        <rFont val="Times New Roman"/>
        <charset val="134"/>
      </rPr>
      <t>+</t>
    </r>
    <r>
      <rPr>
        <sz val="16"/>
        <rFont val="宋体"/>
        <charset val="134"/>
      </rPr>
      <t>绿化灌溉</t>
    </r>
    <r>
      <rPr>
        <sz val="16"/>
        <rFont val="Times New Roman"/>
        <charset val="134"/>
      </rPr>
      <t>/</t>
    </r>
    <r>
      <rPr>
        <sz val="16"/>
        <rFont val="宋体"/>
        <charset val="134"/>
      </rPr>
      <t>还田利用</t>
    </r>
    <r>
      <rPr>
        <sz val="16"/>
        <rFont val="Times New Roman"/>
        <charset val="134"/>
      </rPr>
      <t>”</t>
    </r>
    <r>
      <rPr>
        <sz val="16"/>
        <rFont val="宋体"/>
        <charset val="134"/>
      </rPr>
      <t>的模式。该模式可彻底改变了以往</t>
    </r>
    <r>
      <rPr>
        <sz val="16"/>
        <rFont val="Times New Roman"/>
        <charset val="134"/>
      </rPr>
      <t>“</t>
    </r>
    <r>
      <rPr>
        <sz val="16"/>
        <rFont val="宋体"/>
        <charset val="134"/>
      </rPr>
      <t>家家户户有渗坑、一家清粪满街臭</t>
    </r>
    <r>
      <rPr>
        <sz val="16"/>
        <rFont val="Times New Roman"/>
        <charset val="134"/>
      </rPr>
      <t>”</t>
    </r>
    <r>
      <rPr>
        <sz val="16"/>
        <rFont val="宋体"/>
        <charset val="134"/>
      </rPr>
      <t>现象，实现了改厕治污一体推进、村容乡风同步提升，极大改变了农民群众生活习惯，提升了村容村貌，促进了宜居宜业美丽乡村建设。项目计划投资</t>
    </r>
    <r>
      <rPr>
        <sz val="16"/>
        <rFont val="Times New Roman"/>
        <charset val="134"/>
      </rPr>
      <t>350</t>
    </r>
    <r>
      <rPr>
        <sz val="16"/>
        <rFont val="宋体"/>
        <charset val="134"/>
      </rPr>
      <t>万元。共计投资</t>
    </r>
    <r>
      <rPr>
        <sz val="16"/>
        <rFont val="Times New Roman"/>
        <charset val="134"/>
      </rPr>
      <t>1350</t>
    </r>
    <r>
      <rPr>
        <sz val="16"/>
        <rFont val="宋体"/>
        <charset val="134"/>
      </rPr>
      <t>万元。</t>
    </r>
  </si>
  <si>
    <r>
      <rPr>
        <sz val="16"/>
        <rFont val="宋体"/>
        <charset val="134"/>
      </rPr>
      <t>由于近几年本村没有集中统一规划整治，农民生活区、养殖区、种植区没有实施三区分离，前后院未有效整治，闲置土地较多，畜禽养殖混乱，环境卫生较差，严重影响村容村貌和土地利用率。公共区域的地、渠、林、草、水、沙、路等未有效统筹整治，严重影响整村的整体面貌。项目建成后，可有效改善农民人居环境、提高生活质量，带动后院养殖、前院种植，增加庭院种养殖的经济收入。可进一步促进人与自然的和谐发展上，在经济发展与环境保护上，都有客观的社会效益。可更大惠及百姓生产生活的各个方面，村民基本生活得到很大的改善，引导民风文明健康发展，更好地呈现出社会和谐安定、团结稳定的大好局面。</t>
    </r>
  </si>
  <si>
    <r>
      <rPr>
        <sz val="16"/>
        <rFont val="宋体"/>
        <charset val="134"/>
      </rPr>
      <t>一是农民生活条件得到改善和提高，增加前后院种养殖收入，有效提农户生活质量，有效推动巩固拓展脱贫攻坚成果同乡村振兴有效衔接</t>
    </r>
    <r>
      <rPr>
        <sz val="16"/>
        <rFont val="Times New Roman"/>
        <charset val="134"/>
      </rPr>
      <t xml:space="preserve"> </t>
    </r>
    <r>
      <rPr>
        <sz val="16"/>
        <rFont val="宋体"/>
        <charset val="134"/>
      </rPr>
      <t>。二是改善农户公共生活环境卫生，村容村貌和人居环境有效提升和改善，提升农村整体形象，有效推进了乡村全面振兴。三是进一步改变农民思想，提高农民素质，增强农民对美好生活的向往，全面促进经济发展和社会稳定，真正体现精神文明和物质文明的双赢。</t>
    </r>
  </si>
  <si>
    <t>AKT24-SFC002-1</t>
  </si>
  <si>
    <r>
      <rPr>
        <sz val="16"/>
        <rFont val="宋体"/>
        <charset val="134"/>
      </rPr>
      <t>巴仁乡阿热买里村人居环境整治及基础设施提升改造项目</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</si>
  <si>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</si>
  <si>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</si>
  <si>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</si>
  <si>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</si>
  <si>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</si>
  <si>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</si>
  <si>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</si>
  <si>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</si>
  <si>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</si>
  <si>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</si>
  <si>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</si>
  <si>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</si>
  <si>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</si>
  <si>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</si>
  <si>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</si>
  <si>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</si>
  <si>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范仲锋</t>
    </r>
  </si>
  <si>
    <r>
      <rPr>
        <sz val="16"/>
        <rFont val="宋体"/>
        <charset val="134"/>
      </rPr>
      <t>艾尼瓦尔</t>
    </r>
    <r>
      <rPr>
        <sz val="16"/>
        <rFont val="Times New Roman"/>
        <charset val="134"/>
      </rPr>
      <t>·</t>
    </r>
    <r>
      <rPr>
        <sz val="16"/>
        <rFont val="宋体"/>
        <charset val="134"/>
      </rPr>
      <t>吾布力</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</si>
  <si>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</si>
  <si>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AKT24-SFC004-1</t>
  </si>
  <si>
    <r>
      <rPr>
        <sz val="16"/>
        <rFont val="宋体"/>
        <charset val="134"/>
      </rPr>
      <t>阿克陶县皮拉勒乡皮拉勒村示范村建设项目</t>
    </r>
  </si>
  <si>
    <r>
      <rPr>
        <sz val="16"/>
        <rFont val="宋体"/>
        <charset val="134"/>
      </rPr>
      <t>皮拉勒乡皮拉勒村</t>
    </r>
  </si>
  <si>
    <r>
      <rPr>
        <sz val="16"/>
        <rFont val="Times New Roman"/>
        <charset val="134"/>
      </rPr>
      <t>1.</t>
    </r>
    <r>
      <rPr>
        <sz val="16"/>
        <rFont val="宋体"/>
        <charset val="134"/>
      </rPr>
      <t>皮拉勒村维修混凝土渠</t>
    </r>
    <r>
      <rPr>
        <sz val="16"/>
        <rFont val="Times New Roman"/>
        <charset val="134"/>
      </rPr>
      <t>10</t>
    </r>
    <r>
      <rPr>
        <sz val="16"/>
        <rFont val="宋体"/>
        <charset val="134"/>
      </rPr>
      <t>公里，维修闸口</t>
    </r>
    <r>
      <rPr>
        <sz val="16"/>
        <rFont val="Times New Roman"/>
        <charset val="134"/>
      </rPr>
      <t>30</t>
    </r>
    <r>
      <rPr>
        <sz val="16"/>
        <rFont val="宋体"/>
        <charset val="134"/>
      </rPr>
      <t>个，投资</t>
    </r>
    <r>
      <rPr>
        <sz val="16"/>
        <rFont val="Times New Roman"/>
        <charset val="134"/>
      </rPr>
      <t>200</t>
    </r>
    <r>
      <rPr>
        <sz val="16"/>
        <rFont val="宋体"/>
        <charset val="134"/>
      </rPr>
      <t>万元。</t>
    </r>
    <r>
      <rPr>
        <sz val="16"/>
        <rFont val="Times New Roman"/>
        <charset val="134"/>
      </rPr>
      <t xml:space="preserve">
2.</t>
    </r>
    <r>
      <rPr>
        <sz val="16"/>
        <rFont val="宋体"/>
        <charset val="134"/>
      </rPr>
      <t>村各小队主干道两侧进行提升改造</t>
    </r>
    <r>
      <rPr>
        <sz val="16"/>
        <rFont val="Times New Roman"/>
        <charset val="134"/>
      </rPr>
      <t>23</t>
    </r>
    <r>
      <rPr>
        <sz val="16"/>
        <rFont val="宋体"/>
        <charset val="134"/>
      </rPr>
      <t>公里，林床修整</t>
    </r>
    <r>
      <rPr>
        <sz val="16"/>
        <rFont val="Times New Roman"/>
        <charset val="134"/>
      </rPr>
      <t>15000</t>
    </r>
    <r>
      <rPr>
        <sz val="16"/>
        <rFont val="宋体"/>
        <charset val="134"/>
      </rPr>
      <t>平方米，安装路沿石</t>
    </r>
    <r>
      <rPr>
        <sz val="16"/>
        <rFont val="Times New Roman"/>
        <charset val="134"/>
      </rPr>
      <t>20</t>
    </r>
    <r>
      <rPr>
        <sz val="16"/>
        <rFont val="宋体"/>
        <charset val="134"/>
      </rPr>
      <t>公里，路肩硬化</t>
    </r>
    <r>
      <rPr>
        <sz val="16"/>
        <rFont val="Times New Roman"/>
        <charset val="134"/>
      </rPr>
      <t>50000</t>
    </r>
    <r>
      <rPr>
        <sz val="16"/>
        <rFont val="宋体"/>
        <charset val="134"/>
      </rPr>
      <t>平方米等。投资</t>
    </r>
    <r>
      <rPr>
        <sz val="16"/>
        <rFont val="Times New Roman"/>
        <charset val="134"/>
      </rPr>
      <t>1000</t>
    </r>
    <r>
      <rPr>
        <sz val="16"/>
        <rFont val="宋体"/>
        <charset val="134"/>
      </rPr>
      <t>万元。</t>
    </r>
    <r>
      <rPr>
        <sz val="16"/>
        <rFont val="Times New Roman"/>
        <charset val="134"/>
      </rPr>
      <t xml:space="preserve">
3.</t>
    </r>
    <r>
      <rPr>
        <sz val="16"/>
        <rFont val="宋体"/>
        <charset val="134"/>
      </rPr>
      <t>依托就业基地，巴扎打造美食街，建设彩钢顶棚一座；环境提升改造；地面硬化</t>
    </r>
    <r>
      <rPr>
        <sz val="16"/>
        <rFont val="Times New Roman"/>
        <charset val="134"/>
      </rPr>
      <t>1000</t>
    </r>
    <r>
      <rPr>
        <sz val="16"/>
        <rFont val="宋体"/>
        <charset val="134"/>
      </rPr>
      <t>平方米；建设公厕</t>
    </r>
    <r>
      <rPr>
        <sz val="16"/>
        <rFont val="Times New Roman"/>
        <charset val="134"/>
      </rPr>
      <t>1</t>
    </r>
    <r>
      <rPr>
        <sz val="16"/>
        <rFont val="宋体"/>
        <charset val="134"/>
      </rPr>
      <t>座，面积</t>
    </r>
    <r>
      <rPr>
        <sz val="16"/>
        <rFont val="Times New Roman"/>
        <charset val="134"/>
      </rPr>
      <t>40</t>
    </r>
    <r>
      <rPr>
        <sz val="16"/>
        <rFont val="宋体"/>
        <charset val="134"/>
      </rPr>
      <t>平方米；其他相关配套设施。投资</t>
    </r>
    <r>
      <rPr>
        <sz val="16"/>
        <rFont val="Times New Roman"/>
        <charset val="134"/>
      </rPr>
      <t>300</t>
    </r>
    <r>
      <rPr>
        <sz val="16"/>
        <rFont val="宋体"/>
        <charset val="134"/>
      </rPr>
      <t>万元。</t>
    </r>
    <r>
      <rPr>
        <sz val="16"/>
        <rFont val="Times New Roman"/>
        <charset val="134"/>
      </rPr>
      <t xml:space="preserve">
4.</t>
    </r>
    <r>
      <rPr>
        <sz val="16"/>
        <rFont val="宋体"/>
        <charset val="134"/>
      </rPr>
      <t>打造</t>
    </r>
    <r>
      <rPr>
        <sz val="16"/>
        <rFont val="Times New Roman"/>
        <charset val="134"/>
      </rPr>
      <t>150</t>
    </r>
    <r>
      <rPr>
        <sz val="16"/>
        <rFont val="宋体"/>
        <charset val="134"/>
      </rPr>
      <t>亩稻虾稻蟹共养及农家乐田园综合体，新建凉棚</t>
    </r>
    <r>
      <rPr>
        <sz val="16"/>
        <rFont val="Times New Roman"/>
        <charset val="134"/>
      </rPr>
      <t>2</t>
    </r>
    <r>
      <rPr>
        <sz val="16"/>
        <rFont val="宋体"/>
        <charset val="134"/>
      </rPr>
      <t>座，每个</t>
    </r>
    <r>
      <rPr>
        <sz val="16"/>
        <rFont val="Times New Roman"/>
        <charset val="134"/>
      </rPr>
      <t>50</t>
    </r>
    <r>
      <rPr>
        <sz val="16"/>
        <rFont val="宋体"/>
        <charset val="134"/>
      </rPr>
      <t>平方米，投资</t>
    </r>
    <r>
      <rPr>
        <sz val="16"/>
        <rFont val="Times New Roman"/>
        <charset val="134"/>
      </rPr>
      <t>40</t>
    </r>
    <r>
      <rPr>
        <sz val="16"/>
        <rFont val="宋体"/>
        <charset val="134"/>
      </rPr>
      <t>万元。新建农家乐小屋</t>
    </r>
    <r>
      <rPr>
        <sz val="16"/>
        <rFont val="Times New Roman"/>
        <charset val="134"/>
      </rPr>
      <t>3</t>
    </r>
    <r>
      <rPr>
        <sz val="16"/>
        <rFont val="宋体"/>
        <charset val="134"/>
      </rPr>
      <t>座，面积</t>
    </r>
    <r>
      <rPr>
        <sz val="16"/>
        <rFont val="Times New Roman"/>
        <charset val="134"/>
      </rPr>
      <t>120</t>
    </r>
    <r>
      <rPr>
        <sz val="16"/>
        <rFont val="宋体"/>
        <charset val="134"/>
      </rPr>
      <t>平方米，砖混结构，投资</t>
    </r>
    <r>
      <rPr>
        <sz val="16"/>
        <rFont val="Times New Roman"/>
        <charset val="134"/>
      </rPr>
      <t>90</t>
    </r>
    <r>
      <rPr>
        <sz val="16"/>
        <rFont val="宋体"/>
        <charset val="134"/>
      </rPr>
      <t>万元。路面硬化、建设垂钓区等，投资</t>
    </r>
    <r>
      <rPr>
        <sz val="16"/>
        <rFont val="Times New Roman"/>
        <charset val="134"/>
      </rPr>
      <t>100</t>
    </r>
    <r>
      <rPr>
        <sz val="16"/>
        <rFont val="宋体"/>
        <charset val="134"/>
      </rPr>
      <t>万元。投资</t>
    </r>
    <r>
      <rPr>
        <sz val="16"/>
        <rFont val="Times New Roman"/>
        <charset val="134"/>
      </rPr>
      <t>230</t>
    </r>
    <r>
      <rPr>
        <sz val="16"/>
        <rFont val="宋体"/>
        <charset val="134"/>
      </rPr>
      <t>万元。</t>
    </r>
    <r>
      <rPr>
        <sz val="16"/>
        <rFont val="Times New Roman"/>
        <charset val="134"/>
      </rPr>
      <t xml:space="preserve">
5.</t>
    </r>
    <r>
      <rPr>
        <sz val="16"/>
        <rFont val="宋体"/>
        <charset val="134"/>
      </rPr>
      <t>皮拉勒乡皮拉勒村铺设污水管道以及相关污水处理配套设施，管道长度</t>
    </r>
    <r>
      <rPr>
        <sz val="16"/>
        <rFont val="Times New Roman"/>
        <charset val="134"/>
      </rPr>
      <t>25</t>
    </r>
    <r>
      <rPr>
        <sz val="16"/>
        <rFont val="宋体"/>
        <charset val="134"/>
      </rPr>
      <t>公里，投资</t>
    </r>
    <r>
      <rPr>
        <sz val="16"/>
        <rFont val="Times New Roman"/>
        <charset val="134"/>
      </rPr>
      <t>1900</t>
    </r>
    <r>
      <rPr>
        <sz val="16"/>
        <rFont val="宋体"/>
        <charset val="134"/>
      </rPr>
      <t>万元。</t>
    </r>
    <r>
      <rPr>
        <sz val="16"/>
        <rFont val="Times New Roman"/>
        <charset val="134"/>
      </rPr>
      <t xml:space="preserve">
6.</t>
    </r>
    <r>
      <rPr>
        <sz val="16"/>
        <rFont val="宋体"/>
        <charset val="134"/>
      </rPr>
      <t>沿街商铺提升</t>
    </r>
    <r>
      <rPr>
        <sz val="16"/>
        <rFont val="Times New Roman"/>
        <charset val="134"/>
      </rPr>
      <t>150</t>
    </r>
    <r>
      <rPr>
        <sz val="16"/>
        <rFont val="宋体"/>
        <charset val="134"/>
      </rPr>
      <t>个，对商铺墙面进行修补</t>
    </r>
    <r>
      <rPr>
        <sz val="16"/>
        <rFont val="Times New Roman"/>
        <charset val="134"/>
      </rPr>
      <t>10000</t>
    </r>
    <r>
      <rPr>
        <sz val="16"/>
        <rFont val="宋体"/>
        <charset val="134"/>
      </rPr>
      <t>平方米，商铺统一招牌样式。投资</t>
    </r>
    <r>
      <rPr>
        <sz val="16"/>
        <rFont val="Times New Roman"/>
        <charset val="134"/>
      </rPr>
      <t>100</t>
    </r>
    <r>
      <rPr>
        <sz val="16"/>
        <rFont val="宋体"/>
        <charset val="134"/>
      </rPr>
      <t>万元。（援疆资金）</t>
    </r>
    <r>
      <rPr>
        <sz val="16"/>
        <rFont val="Times New Roman"/>
        <charset val="134"/>
      </rPr>
      <t xml:space="preserve">
7.</t>
    </r>
    <r>
      <rPr>
        <sz val="16"/>
        <rFont val="宋体"/>
        <charset val="134"/>
      </rPr>
      <t>三小队以民俗风情主题</t>
    </r>
    <r>
      <rPr>
        <sz val="16"/>
        <rFont val="Times New Roman"/>
        <charset val="134"/>
      </rPr>
      <t>,</t>
    </r>
    <r>
      <rPr>
        <sz val="16"/>
        <rFont val="宋体"/>
        <charset val="134"/>
      </rPr>
      <t>五小队以文明风尚主题，打造示范小队，投资</t>
    </r>
    <r>
      <rPr>
        <sz val="16"/>
        <rFont val="Times New Roman"/>
        <charset val="134"/>
      </rPr>
      <t>300</t>
    </r>
    <r>
      <rPr>
        <sz val="16"/>
        <rFont val="宋体"/>
        <charset val="134"/>
      </rPr>
      <t>万元。（援疆资金）</t>
    </r>
  </si>
  <si>
    <r>
      <rPr>
        <sz val="16"/>
        <rFont val="宋体"/>
        <charset val="134"/>
      </rPr>
      <t>完成皮拉勒村维修混凝土渠</t>
    </r>
    <r>
      <rPr>
        <sz val="16"/>
        <rFont val="Times New Roman"/>
        <charset val="134"/>
      </rPr>
      <t>10</t>
    </r>
    <r>
      <rPr>
        <sz val="16"/>
        <rFont val="宋体"/>
        <charset val="134"/>
      </rPr>
      <t>公里，维修闸口</t>
    </r>
    <r>
      <rPr>
        <sz val="16"/>
        <rFont val="Times New Roman"/>
        <charset val="134"/>
      </rPr>
      <t>30</t>
    </r>
    <r>
      <rPr>
        <sz val="16"/>
        <rFont val="宋体"/>
        <charset val="134"/>
      </rPr>
      <t>个；村各小队主干道两侧进行提升改造</t>
    </r>
    <r>
      <rPr>
        <sz val="16"/>
        <rFont val="Times New Roman"/>
        <charset val="134"/>
      </rPr>
      <t>23</t>
    </r>
    <r>
      <rPr>
        <sz val="16"/>
        <rFont val="宋体"/>
        <charset val="134"/>
      </rPr>
      <t>公里，林床修整</t>
    </r>
    <r>
      <rPr>
        <sz val="16"/>
        <rFont val="Times New Roman"/>
        <charset val="134"/>
      </rPr>
      <t>15000</t>
    </r>
    <r>
      <rPr>
        <sz val="16"/>
        <rFont val="宋体"/>
        <charset val="134"/>
      </rPr>
      <t>平方米，安装路沿石</t>
    </r>
    <r>
      <rPr>
        <sz val="16"/>
        <rFont val="Times New Roman"/>
        <charset val="134"/>
      </rPr>
      <t>20</t>
    </r>
    <r>
      <rPr>
        <sz val="16"/>
        <rFont val="宋体"/>
        <charset val="134"/>
      </rPr>
      <t>公里，路肩硬化</t>
    </r>
    <r>
      <rPr>
        <sz val="16"/>
        <rFont val="Times New Roman"/>
        <charset val="134"/>
      </rPr>
      <t>50000</t>
    </r>
    <r>
      <rPr>
        <sz val="16"/>
        <rFont val="宋体"/>
        <charset val="134"/>
      </rPr>
      <t>平方米；建设彩钢顶棚一座；地面硬化</t>
    </r>
    <r>
      <rPr>
        <sz val="16"/>
        <rFont val="Times New Roman"/>
        <charset val="134"/>
      </rPr>
      <t>1000</t>
    </r>
    <r>
      <rPr>
        <sz val="16"/>
        <rFont val="宋体"/>
        <charset val="134"/>
      </rPr>
      <t>平方米；建设公厕</t>
    </r>
    <r>
      <rPr>
        <sz val="16"/>
        <rFont val="Times New Roman"/>
        <charset val="134"/>
      </rPr>
      <t>1</t>
    </r>
    <r>
      <rPr>
        <sz val="16"/>
        <rFont val="宋体"/>
        <charset val="134"/>
      </rPr>
      <t>座，面积</t>
    </r>
    <r>
      <rPr>
        <sz val="16"/>
        <rFont val="Times New Roman"/>
        <charset val="134"/>
      </rPr>
      <t>40</t>
    </r>
    <r>
      <rPr>
        <sz val="16"/>
        <rFont val="宋体"/>
        <charset val="134"/>
      </rPr>
      <t>平方米；其他相关配套设施；新建凉棚</t>
    </r>
    <r>
      <rPr>
        <sz val="16"/>
        <rFont val="Times New Roman"/>
        <charset val="134"/>
      </rPr>
      <t>2</t>
    </r>
    <r>
      <rPr>
        <sz val="16"/>
        <rFont val="宋体"/>
        <charset val="134"/>
      </rPr>
      <t>座，每个</t>
    </r>
    <r>
      <rPr>
        <sz val="16"/>
        <rFont val="Times New Roman"/>
        <charset val="134"/>
      </rPr>
      <t>50</t>
    </r>
    <r>
      <rPr>
        <sz val="16"/>
        <rFont val="宋体"/>
        <charset val="134"/>
      </rPr>
      <t>平方米；新建农家乐小屋</t>
    </r>
    <r>
      <rPr>
        <sz val="16"/>
        <rFont val="Times New Roman"/>
        <charset val="134"/>
      </rPr>
      <t>3</t>
    </r>
    <r>
      <rPr>
        <sz val="16"/>
        <rFont val="宋体"/>
        <charset val="134"/>
      </rPr>
      <t>座，面积</t>
    </r>
    <r>
      <rPr>
        <sz val="16"/>
        <rFont val="Times New Roman"/>
        <charset val="134"/>
      </rPr>
      <t>120</t>
    </r>
    <r>
      <rPr>
        <sz val="16"/>
        <rFont val="宋体"/>
        <charset val="134"/>
      </rPr>
      <t>平方米；路面硬化、建设垂钓区；皮拉勒乡皮拉勒村铺设污水管道以及相关污水处理配套设施，管道长度</t>
    </r>
    <r>
      <rPr>
        <sz val="16"/>
        <rFont val="Times New Roman"/>
        <charset val="134"/>
      </rPr>
      <t>25</t>
    </r>
    <r>
      <rPr>
        <sz val="16"/>
        <rFont val="宋体"/>
        <charset val="134"/>
      </rPr>
      <t>公里；沿街商铺提升</t>
    </r>
    <r>
      <rPr>
        <sz val="16"/>
        <rFont val="Times New Roman"/>
        <charset val="134"/>
      </rPr>
      <t>150</t>
    </r>
    <r>
      <rPr>
        <sz val="16"/>
        <rFont val="宋体"/>
        <charset val="134"/>
      </rPr>
      <t>个，对商铺墙面进行修补</t>
    </r>
    <r>
      <rPr>
        <sz val="16"/>
        <rFont val="Times New Roman"/>
        <charset val="134"/>
      </rPr>
      <t>10000</t>
    </r>
    <r>
      <rPr>
        <sz val="16"/>
        <rFont val="宋体"/>
        <charset val="134"/>
      </rPr>
      <t>平方米，商铺统一招牌样式；三小队以民俗风情主题五小队以文明风尚主题，打造示范小队。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</si>
  <si>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r>
      <rPr>
        <sz val="16"/>
        <rFont val="宋体"/>
        <charset val="134"/>
      </rPr>
      <t>做好水渠维修工作，保证皮拉勒村农田灌溉，使农作物产量提升；主干道提升改造，方便皮拉勒村</t>
    </r>
    <r>
      <rPr>
        <sz val="16"/>
        <rFont val="Times New Roman"/>
        <charset val="134"/>
      </rPr>
      <t>630</t>
    </r>
    <r>
      <rPr>
        <sz val="16"/>
        <rFont val="宋体"/>
        <charset val="134"/>
      </rPr>
      <t>户，</t>
    </r>
    <r>
      <rPr>
        <sz val="16"/>
        <rFont val="Times New Roman"/>
        <charset val="134"/>
      </rPr>
      <t>2656</t>
    </r>
    <r>
      <rPr>
        <sz val="16"/>
        <rFont val="宋体"/>
        <charset val="134"/>
      </rPr>
      <t>人农民出行，改善人居环境；打造美食街，带动周边农户就业</t>
    </r>
    <r>
      <rPr>
        <sz val="16"/>
        <rFont val="Times New Roman"/>
        <charset val="134"/>
      </rPr>
      <t>20</t>
    </r>
    <r>
      <rPr>
        <sz val="16"/>
        <rFont val="宋体"/>
        <charset val="134"/>
      </rPr>
      <t>户，平均增加年收入</t>
    </r>
    <r>
      <rPr>
        <sz val="16"/>
        <rFont val="Times New Roman"/>
        <charset val="134"/>
      </rPr>
      <t>1.5</t>
    </r>
    <r>
      <rPr>
        <sz val="16"/>
        <rFont val="宋体"/>
        <charset val="134"/>
      </rPr>
      <t>万元；建设田园综合体，可以带动就业</t>
    </r>
    <r>
      <rPr>
        <sz val="16"/>
        <rFont val="Times New Roman"/>
        <charset val="134"/>
      </rPr>
      <t>5</t>
    </r>
    <r>
      <rPr>
        <sz val="16"/>
        <rFont val="宋体"/>
        <charset val="134"/>
      </rPr>
      <t>人，增加村集体收入；铺设污水管网，改善村庄污水处理条件；提升沿街商铺形象，吸引消费者，带动农户增收。</t>
    </r>
  </si>
  <si>
    <t>AKT24-011-1</t>
  </si>
  <si>
    <r>
      <rPr>
        <sz val="16"/>
        <rFont val="宋体"/>
        <charset val="134"/>
      </rPr>
      <t>阿克陶县阿克陶镇公共基础设施建设以工代赈示范项目</t>
    </r>
  </si>
  <si>
    <r>
      <rPr>
        <sz val="16"/>
        <rFont val="宋体"/>
        <charset val="134"/>
      </rPr>
      <t>阿克陶镇喀依恰艾日克村</t>
    </r>
  </si>
  <si>
    <r>
      <rPr>
        <sz val="16"/>
        <rFont val="宋体"/>
        <charset val="134"/>
      </rPr>
      <t>新建及改造农村道路</t>
    </r>
    <r>
      <rPr>
        <sz val="16"/>
        <rFont val="Times New Roman"/>
        <charset val="134"/>
      </rPr>
      <t>6</t>
    </r>
    <r>
      <rPr>
        <sz val="16"/>
        <rFont val="宋体"/>
        <charset val="134"/>
      </rPr>
      <t>公里；浆砌石水渠</t>
    </r>
    <r>
      <rPr>
        <sz val="16"/>
        <rFont val="Times New Roman"/>
        <charset val="134"/>
      </rPr>
      <t>3</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</si>
  <si>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110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</si>
  <si>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110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</si>
  <si>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</si>
  <si>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</si>
  <si>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</si>
  <si>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</si>
  <si>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</si>
  <si>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</si>
  <si>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AKT24-011-3</t>
  </si>
  <si>
    <r>
      <rPr>
        <sz val="16"/>
        <rFont val="宋体"/>
        <charset val="134"/>
      </rPr>
      <t>阿克陶县阿克陶镇</t>
    </r>
    <r>
      <rPr>
        <sz val="16"/>
        <rFont val="Times New Roman"/>
        <charset val="134"/>
      </rPr>
      <t>2024</t>
    </r>
    <r>
      <rPr>
        <sz val="16"/>
        <rFont val="宋体"/>
        <charset val="134"/>
      </rPr>
      <t>年以工代赈示范项目</t>
    </r>
  </si>
  <si>
    <r>
      <rPr>
        <sz val="16"/>
        <rFont val="宋体"/>
        <charset val="134"/>
      </rPr>
      <t>新建及改造农村道路</t>
    </r>
    <r>
      <rPr>
        <sz val="16"/>
        <rFont val="Times New Roman"/>
        <charset val="134"/>
      </rPr>
      <t>7</t>
    </r>
    <r>
      <rPr>
        <sz val="16"/>
        <rFont val="宋体"/>
        <charset val="134"/>
      </rPr>
      <t>公里；浆砌石水渠</t>
    </r>
    <r>
      <rPr>
        <sz val="16"/>
        <rFont val="Times New Roman"/>
        <charset val="134"/>
      </rPr>
      <t>4</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</si>
  <si>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100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</si>
  <si>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100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</si>
  <si>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</si>
  <si>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</si>
  <si>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</si>
  <si>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</si>
  <si>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</si>
  <si>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</si>
  <si>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AKT24-011-5</t>
  </si>
  <si>
    <r>
      <rPr>
        <sz val="16"/>
        <rFont val="宋体"/>
        <charset val="134"/>
      </rPr>
      <t>阿克陶县皮拉勒乡阿克土村人居环境整治</t>
    </r>
    <r>
      <rPr>
        <sz val="16"/>
        <rFont val="Times New Roman"/>
        <charset val="134"/>
      </rPr>
      <t>2024</t>
    </r>
    <r>
      <rPr>
        <sz val="16"/>
        <rFont val="宋体"/>
        <charset val="134"/>
      </rPr>
      <t>年中央财政以工代赈项目</t>
    </r>
  </si>
  <si>
    <r>
      <rPr>
        <sz val="16"/>
        <rFont val="宋体"/>
        <charset val="134"/>
      </rPr>
      <t>皮拉勒乡阿克土村</t>
    </r>
  </si>
  <si>
    <r>
      <rPr>
        <sz val="16"/>
        <rFont val="宋体"/>
        <charset val="134"/>
      </rPr>
      <t>村主干道路、入户路提升改造</t>
    </r>
    <r>
      <rPr>
        <sz val="16"/>
        <rFont val="Times New Roman"/>
        <charset val="134"/>
      </rPr>
      <t>6</t>
    </r>
    <r>
      <rPr>
        <sz val="16"/>
        <rFont val="宋体"/>
        <charset val="134"/>
      </rPr>
      <t>公里，及附属配套设施</t>
    </r>
  </si>
  <si>
    <r>
      <rPr>
        <sz val="16"/>
        <rFont val="宋体"/>
        <charset val="134"/>
      </rPr>
      <t>项目主要绩效目标完成阿克土村的道路基础提升改造，改善农村出行环境，惠及了群众的正常工作和生活，使村民基本生活得到很大的改善，并呈现出社会和谐安定，民风文明健康的良好局面。</t>
    </r>
  </si>
  <si>
    <t>AKT24-011-6</t>
  </si>
  <si>
    <r>
      <rPr>
        <sz val="16"/>
        <rFont val="宋体"/>
        <charset val="134"/>
      </rPr>
      <t>阿克陶县皮拉勒乡恰尔巴格村人居环境整治</t>
    </r>
    <r>
      <rPr>
        <sz val="16"/>
        <rFont val="Times New Roman"/>
        <charset val="134"/>
      </rPr>
      <t>2024</t>
    </r>
    <r>
      <rPr>
        <sz val="16"/>
        <rFont val="宋体"/>
        <charset val="134"/>
      </rPr>
      <t>年中央财政以工代赈项目</t>
    </r>
  </si>
  <si>
    <r>
      <rPr>
        <sz val="16"/>
        <rFont val="宋体"/>
        <charset val="134"/>
      </rPr>
      <t>皮拉勒乡恰尔巴格村</t>
    </r>
  </si>
  <si>
    <r>
      <rPr>
        <sz val="16"/>
        <rFont val="宋体"/>
        <charset val="134"/>
      </rPr>
      <t>项目主要绩效目标完成恰尔巴格村的道路基础提升改造，改善农村出行环境，惠及了群众的正常工作和生活，使村民基本生活得到很大的改善，并呈现出社会和谐安定，民风文明健康的良好局面。</t>
    </r>
  </si>
  <si>
    <t>AKT24-011-7</t>
  </si>
  <si>
    <r>
      <rPr>
        <sz val="16"/>
        <rFont val="宋体"/>
        <charset val="134"/>
      </rPr>
      <t>阿克陶县皮拉勒乡乌尊拉村人居环境整治</t>
    </r>
    <r>
      <rPr>
        <sz val="16"/>
        <rFont val="Times New Roman"/>
        <charset val="134"/>
      </rPr>
      <t>2024</t>
    </r>
    <r>
      <rPr>
        <sz val="16"/>
        <rFont val="宋体"/>
        <charset val="134"/>
      </rPr>
      <t>年中央财政以工代赈项目</t>
    </r>
  </si>
  <si>
    <r>
      <rPr>
        <sz val="16"/>
        <rFont val="宋体"/>
        <charset val="134"/>
      </rPr>
      <t>皮拉勒乡乌尊拉村</t>
    </r>
  </si>
  <si>
    <r>
      <rPr>
        <sz val="16"/>
        <rFont val="宋体"/>
        <charset val="134"/>
      </rPr>
      <t>项目主要绩效目标完成乌尊拉的道路基础提升改造，改善农村出行环境，惠及了群众的正常工作和生活，使村民基本生活得到很大的改善，并呈现出社会和谐安定，民风文明健康的良好局面。</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</si>
  <si>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</si>
  <si>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</si>
  <si>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</si>
  <si>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</si>
  <si>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</si>
  <si>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</si>
  <si>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</si>
  <si>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</si>
  <si>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</si>
  <si>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</si>
  <si>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</si>
  <si>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</si>
  <si>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AKT24-011-10</t>
  </si>
  <si>
    <r>
      <rPr>
        <sz val="16"/>
        <rFont val="宋体"/>
        <charset val="134"/>
      </rPr>
      <t>阿克陶县喀热开其克乡托普热利克村人居环境整治建设</t>
    </r>
    <r>
      <rPr>
        <sz val="16"/>
        <rFont val="Times New Roman"/>
        <charset val="134"/>
      </rPr>
      <t>2024</t>
    </r>
    <r>
      <rPr>
        <sz val="16"/>
        <rFont val="宋体"/>
        <charset val="134"/>
      </rPr>
      <t>年中央财政以工代赈项目</t>
    </r>
  </si>
  <si>
    <r>
      <rPr>
        <sz val="16"/>
        <rFont val="宋体"/>
        <charset val="134"/>
      </rPr>
      <t>喀热开其克乡托普热利克村</t>
    </r>
  </si>
  <si>
    <r>
      <rPr>
        <sz val="16"/>
        <rFont val="宋体"/>
        <charset val="134"/>
      </rPr>
      <t>农村道路提升改造</t>
    </r>
    <r>
      <rPr>
        <sz val="16"/>
        <rFont val="Times New Roman"/>
        <charset val="134"/>
      </rPr>
      <t>6</t>
    </r>
    <r>
      <rPr>
        <sz val="16"/>
        <rFont val="宋体"/>
        <charset val="134"/>
      </rPr>
      <t>公里，及附属配套设施建设。</t>
    </r>
  </si>
  <si>
    <r>
      <rPr>
        <sz val="16"/>
        <rFont val="宋体"/>
        <charset val="134"/>
      </rPr>
      <t>喀热开其克乡</t>
    </r>
  </si>
  <si>
    <r>
      <rPr>
        <sz val="16"/>
        <rFont val="宋体"/>
        <charset val="134"/>
      </rPr>
      <t>阿布力克木</t>
    </r>
    <r>
      <rPr>
        <sz val="16"/>
        <rFont val="Times New Roman"/>
        <charset val="134"/>
      </rPr>
      <t>·</t>
    </r>
    <r>
      <rPr>
        <sz val="16"/>
        <rFont val="宋体"/>
        <charset val="134"/>
      </rPr>
      <t>达吾提</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</si>
  <si>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</si>
  <si>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45</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</si>
  <si>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</si>
  <si>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</si>
  <si>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</si>
  <si>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</si>
  <si>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</si>
  <si>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</si>
  <si>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</si>
  <si>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</si>
  <si>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</si>
  <si>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</si>
  <si>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</si>
  <si>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</si>
  <si>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AKT24-011-14</t>
  </si>
  <si>
    <r>
      <rPr>
        <sz val="16"/>
        <rFont val="宋体"/>
        <charset val="134"/>
      </rPr>
      <t>阿克陶县皮拉勒乡皮拉勒村民族团结一条街</t>
    </r>
    <r>
      <rPr>
        <sz val="16"/>
        <rFont val="Times New Roman"/>
        <charset val="134"/>
      </rPr>
      <t>2024</t>
    </r>
    <r>
      <rPr>
        <sz val="16"/>
        <rFont val="宋体"/>
        <charset val="134"/>
      </rPr>
      <t>年中央财政以工代赈项目</t>
    </r>
  </si>
  <si>
    <r>
      <rPr>
        <sz val="16"/>
        <rFont val="宋体"/>
        <charset val="134"/>
      </rPr>
      <t>入户路硬化及修缮</t>
    </r>
    <r>
      <rPr>
        <sz val="16"/>
        <rFont val="Times New Roman"/>
        <charset val="134"/>
      </rPr>
      <t>4</t>
    </r>
    <r>
      <rPr>
        <sz val="16"/>
        <rFont val="宋体"/>
        <charset val="134"/>
      </rPr>
      <t>公里，铺设路沿石</t>
    </r>
    <r>
      <rPr>
        <sz val="16"/>
        <rFont val="Times New Roman"/>
        <charset val="134"/>
      </rPr>
      <t>2.4</t>
    </r>
    <r>
      <rPr>
        <sz val="16"/>
        <rFont val="宋体"/>
        <charset val="134"/>
      </rPr>
      <t>公里，及附属配套设施。</t>
    </r>
  </si>
  <si>
    <r>
      <rPr>
        <sz val="16"/>
        <rFont val="宋体"/>
        <charset val="134"/>
      </rPr>
      <t>项目主要绩效目标完成皮拉勒村的道路基础提升改造，改善农村出行环境，惠及了群众的正常工作和生活，使村民基本生活得到很大的改善，并呈现出社会和谐安定，民风文明健康的良好局面。</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</si>
  <si>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</si>
  <si>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</si>
  <si>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</si>
  <si>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</si>
  <si>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</si>
  <si>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r>
      <rPr>
        <sz val="16"/>
        <rFont val="宋体"/>
        <charset val="134"/>
      </rPr>
      <t>闫旭波</t>
    </r>
  </si>
  <si>
    <t>AKT24-SFC006-1</t>
  </si>
  <si>
    <r>
      <rPr>
        <sz val="16"/>
        <rFont val="宋体"/>
        <charset val="134"/>
      </rPr>
      <t>奥依塔克镇奥依塔克村乡村振兴示范村建设项目</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</si>
  <si>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</si>
  <si>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</si>
  <si>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</si>
  <si>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rPr>
        <sz val="16"/>
        <rFont val="宋体"/>
        <charset val="134"/>
      </rP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</si>
  <si>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rPr>
        <sz val="16"/>
        <rFont val="宋体"/>
        <charset val="134"/>
      </rP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</si>
  <si>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AKT24-SFC006-1-2</t>
  </si>
  <si>
    <r>
      <rPr>
        <sz val="16"/>
        <rFont val="宋体"/>
        <charset val="134"/>
      </rPr>
      <t>克州阿克陶县农村人居环境整治项目</t>
    </r>
  </si>
  <si>
    <t>村容村貌整治</t>
  </si>
  <si>
    <r>
      <rPr>
        <sz val="16"/>
        <rFont val="宋体"/>
        <charset val="134"/>
      </rPr>
      <t>生活污水治理项目：新建生活污水官网</t>
    </r>
    <r>
      <rPr>
        <sz val="16"/>
        <rFont val="Times New Roman"/>
        <charset val="134"/>
      </rPr>
      <t>18</t>
    </r>
    <r>
      <rPr>
        <sz val="16"/>
        <rFont val="宋体"/>
        <charset val="134"/>
      </rPr>
      <t>公里及分户式污水处理装置等相关污水处理配套设施；</t>
    </r>
  </si>
  <si>
    <r>
      <rPr>
        <sz val="16"/>
        <rFont val="宋体"/>
        <charset val="134"/>
      </rPr>
      <t>中央预算内资金</t>
    </r>
    <r>
      <rPr>
        <sz val="16"/>
        <rFont val="Times New Roman"/>
        <charset val="134"/>
      </rPr>
      <t>2000</t>
    </r>
    <r>
      <rPr>
        <sz val="16"/>
        <rFont val="宋体"/>
        <charset val="134"/>
      </rPr>
      <t>万元</t>
    </r>
  </si>
  <si>
    <t>AKT24-SFC001-2</t>
  </si>
  <si>
    <r>
      <rPr>
        <sz val="16"/>
        <rFont val="宋体"/>
        <charset val="134"/>
      </rPr>
      <t>塔尔乡阿克库木村棚圈建设项目</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</si>
  <si>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</si>
  <si>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</si>
  <si>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</si>
  <si>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t>AKT24-SFC001-5</t>
  </si>
  <si>
    <r>
      <rPr>
        <sz val="16"/>
        <rFont val="宋体"/>
        <charset val="134"/>
      </rPr>
      <t>阿克陶县塔尔乡阿克库木村养殖场提升改造项目</t>
    </r>
  </si>
  <si>
    <r>
      <rPr>
        <sz val="16"/>
        <rFont val="宋体"/>
        <charset val="134"/>
      </rPr>
      <t>计划对对原有养殖合作社进行提升改造，改建养殖场基础设施，主要包括棚圈</t>
    </r>
    <r>
      <rPr>
        <sz val="16"/>
        <rFont val="Times New Roman"/>
        <charset val="134"/>
      </rPr>
      <t>6</t>
    </r>
    <r>
      <rPr>
        <sz val="16"/>
        <rFont val="宋体"/>
        <charset val="134"/>
      </rPr>
      <t>座、饲草料库</t>
    </r>
    <r>
      <rPr>
        <sz val="16"/>
        <rFont val="Times New Roman"/>
        <charset val="134"/>
      </rPr>
      <t>3</t>
    </r>
    <r>
      <rPr>
        <sz val="16"/>
        <rFont val="宋体"/>
        <charset val="134"/>
      </rPr>
      <t>座、运动场</t>
    </r>
    <r>
      <rPr>
        <sz val="16"/>
        <rFont val="Times New Roman"/>
        <charset val="134"/>
      </rPr>
      <t>3</t>
    </r>
    <r>
      <rPr>
        <sz val="16"/>
        <rFont val="宋体"/>
        <charset val="134"/>
      </rPr>
      <t>个。项目计划投资</t>
    </r>
    <r>
      <rPr>
        <sz val="16"/>
        <rFont val="Times New Roman"/>
        <charset val="134"/>
      </rPr>
      <t>300</t>
    </r>
    <r>
      <rPr>
        <sz val="16"/>
        <rFont val="宋体"/>
        <charset val="134"/>
      </rPr>
      <t>万元。</t>
    </r>
  </si>
  <si>
    <r>
      <rPr>
        <sz val="16"/>
        <rFont val="宋体"/>
        <charset val="134"/>
      </rPr>
      <t>一是对现有的养殖场进行提升改造，达到牲畜饲养、防疫等条件。二是盘活资源资产，乡村产业得到持续稳固发展，村集体经济逐步发展壮大，农民享受扶贫（帮扶）产业项目收益不断增长，收入持续稳定且有所增加。三是进一步改变农民思想，提高农民素质，增强农民对美好生活的向往，全面促进经济发展和社会稳定，真正体现精神文明和物质文明的双赢。</t>
    </r>
  </si>
  <si>
    <t>AKT24-002-19</t>
  </si>
  <si>
    <r>
      <rPr>
        <sz val="16"/>
        <rFont val="宋体"/>
        <charset val="134"/>
      </rPr>
      <t>药浴池及防疫栏建设项目</t>
    </r>
  </si>
  <si>
    <r>
      <rPr>
        <sz val="16"/>
        <rFont val="宋体"/>
        <charset val="134"/>
      </rPr>
      <t>木吉乡木吉村、布拉克村、昆提别斯村、琼让村</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</si>
  <si>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</si>
  <si>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拓展脱贫攻坚项目成果和形成畜牧产业链打下坚实基础。</t>
  </si>
  <si>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</si>
  <si>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</si>
  <si>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</si>
  <si>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t>恰尔隆镇牧区麻扎窝孜村、托依鲁布隆村、喀依孜村、吉郎德村、巴勒达灵窝孜村；克孜勒陶镇红新村；恰尔隆镇麻扎窝孜村、喀依孜村、吉郎德村、巴勒达灵窝孜村</t>
  </si>
  <si>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</si>
  <si>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</si>
  <si>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张宝贵、阿不来提</t>
    </r>
    <r>
      <rPr>
        <sz val="16"/>
        <rFont val="Times New Roman"/>
        <charset val="134"/>
      </rPr>
      <t>·</t>
    </r>
    <r>
      <rPr>
        <sz val="16"/>
        <rFont val="宋体"/>
        <charset val="134"/>
      </rPr>
      <t>塞买尔</t>
    </r>
  </si>
  <si>
    <r>
      <rPr>
        <sz val="16"/>
        <rFont val="宋体"/>
        <charset val="134"/>
      </rPr>
      <t>通过项目实施能消灭牲畜体外的寄生虫和预防疥癣病，起到杀菌消毒的作用，有益于牲畜的生长发育，能够更好地促进各村畜牧养殖业的发展；依托畜牧产业壮大的优势，计划新建防疫栏，预期可为牧民户的牲畜进行</t>
    </r>
    <r>
      <rPr>
        <sz val="16"/>
        <rFont val="Times New Roman"/>
        <charset val="134"/>
      </rPr>
      <t>“</t>
    </r>
    <r>
      <rPr>
        <sz val="16"/>
        <rFont val="宋体"/>
        <charset val="134"/>
      </rPr>
      <t>春秋</t>
    </r>
    <r>
      <rPr>
        <sz val="16"/>
        <rFont val="Times New Roman"/>
        <charset val="134"/>
      </rPr>
      <t>”2</t>
    </r>
    <r>
      <rPr>
        <sz val="16"/>
        <rFont val="宋体"/>
        <charset val="134"/>
      </rPr>
      <t>次防疫疫苗接种，有效防止疫病发生、提高存活率，减少损失，可有效巩固群众增收，稳固发展畜禽产业，助力脱贫攻坚巩固提升和乡村振兴的有效衔接。</t>
    </r>
  </si>
  <si>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</si>
  <si>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</si>
  <si>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</si>
  <si>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</si>
  <si>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</si>
  <si>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</si>
  <si>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</si>
  <si>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</si>
  <si>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</si>
  <si>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</si>
  <si>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</si>
  <si>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</si>
  <si>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</si>
  <si>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</si>
  <si>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</si>
  <si>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</si>
  <si>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</si>
  <si>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</si>
  <si>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</si>
  <si>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</si>
  <si>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</si>
  <si>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</si>
  <si>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</si>
  <si>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</si>
  <si>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</si>
  <si>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</si>
  <si>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</si>
  <si>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</si>
  <si>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</si>
  <si>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</si>
  <si>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</si>
  <si>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</si>
  <si>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</si>
  <si>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</si>
  <si>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阿不都乃比</t>
    </r>
    <r>
      <rPr>
        <sz val="16"/>
        <rFont val="Times New Roman"/>
        <charset val="134"/>
      </rPr>
      <t>·</t>
    </r>
    <r>
      <rPr>
        <sz val="16"/>
        <rFont val="宋体"/>
        <charset val="134"/>
      </rPr>
      <t>阿布都热依木</t>
    </r>
  </si>
  <si>
    <t>减轻家庭经济困难学生经济负担，确保已脱贫户（含监测帮扶对象）家庭子女顺利完成学业，阻断贫困代际传递，巩固拓展脱贫攻坚成果同乡村振兴有效衔接。</t>
  </si>
  <si>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</si>
  <si>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</si>
  <si>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</si>
  <si>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</si>
  <si>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</si>
  <si>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</si>
  <si>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</si>
  <si>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</si>
  <si>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</si>
  <si>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</si>
  <si>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</si>
  <si>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</si>
  <si>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</si>
  <si>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</si>
  <si>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</si>
  <si>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</si>
  <si>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克州阿克陶县巩固拓展脱贫攻坚成果和乡村振兴项目储备库分类统计表</t>
  </si>
  <si>
    <t>项目类别</t>
  </si>
  <si>
    <t>建设规模</t>
  </si>
  <si>
    <t>资金规模</t>
  </si>
  <si>
    <t>单位</t>
  </si>
  <si>
    <t>规模</t>
  </si>
  <si>
    <t>万元</t>
  </si>
  <si>
    <t>占报备批次资金比例（%）</t>
  </si>
  <si>
    <t>亩/项</t>
  </si>
  <si>
    <t>座/项</t>
  </si>
  <si>
    <t>亩</t>
  </si>
  <si>
    <t>个</t>
  </si>
  <si>
    <t>个/座</t>
  </si>
  <si>
    <t>公里/个</t>
  </si>
  <si>
    <t>项</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</si>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</sst>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 numFmtId="177" formatCode="0.00_ "/>
    <numFmt numFmtId="178" formatCode="0.00;[Red]0.00"/>
    <numFmt numFmtId="179" formatCode="0.000000_ "/>
    <numFmt numFmtId="180" formatCode="yyyy&quot;年&quot;m&quot;月&quot;d&quot;日&quot;;@"/>
    <numFmt numFmtId="181" formatCode="0_ "/>
  </numFmts>
  <fonts count="56">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8"/>
      <name val="宋体"/>
      <charset val="134"/>
    </font>
    <font>
      <b/>
      <sz val="16"/>
      <name val="宋体"/>
      <charset val="134"/>
    </font>
    <font>
      <b/>
      <sz val="11"/>
      <name val="宋体"/>
      <charset val="134"/>
      <scheme val="minor"/>
    </font>
    <font>
      <b/>
      <sz val="16"/>
      <name val="宋体"/>
      <charset val="134"/>
      <scheme val="minor"/>
    </font>
    <font>
      <sz val="16"/>
      <name val="宋体"/>
      <charset val="134"/>
    </font>
    <font>
      <sz val="16"/>
      <name val="宋体"/>
      <charset val="134"/>
      <scheme val="minor"/>
    </font>
    <font>
      <sz val="18"/>
      <name val="宋体"/>
      <charset val="134"/>
    </font>
    <font>
      <sz val="11"/>
      <name val="宋体"/>
      <charset val="134"/>
      <scheme val="minor"/>
    </font>
    <font>
      <sz val="26"/>
      <name val="宋体"/>
      <charset val="134"/>
    </font>
    <font>
      <b/>
      <sz val="36"/>
      <name val="宋体"/>
      <charset val="134"/>
    </font>
    <font>
      <b/>
      <sz val="11"/>
      <color theme="1"/>
      <name val="宋体"/>
      <charset val="134"/>
      <scheme val="minor"/>
    </font>
    <font>
      <sz val="16"/>
      <name val="Times New Roman"/>
      <charset val="134"/>
    </font>
    <font>
      <sz val="16"/>
      <color theme="1"/>
      <name val="宋体"/>
      <charset val="134"/>
      <scheme val="minor"/>
    </font>
    <font>
      <sz val="14"/>
      <name val="宋体"/>
      <charset val="134"/>
    </font>
    <font>
      <b/>
      <sz val="18"/>
      <name val="宋体"/>
      <charset val="134"/>
      <scheme val="minor"/>
    </font>
    <font>
      <sz val="18"/>
      <name val="宋体"/>
      <charset val="134"/>
      <scheme val="minor"/>
    </font>
    <font>
      <b/>
      <sz val="16"/>
      <name val="Times New Roman"/>
      <charset val="134"/>
    </font>
    <font>
      <b/>
      <sz val="11"/>
      <color theme="1"/>
      <name val="宋体"/>
      <charset val="0"/>
      <scheme val="minor"/>
    </font>
    <font>
      <b/>
      <sz val="13"/>
      <color theme="3"/>
      <name val="宋体"/>
      <charset val="134"/>
      <scheme val="minor"/>
    </font>
    <font>
      <sz val="11"/>
      <color rgb="FFFF0000"/>
      <name val="宋体"/>
      <charset val="0"/>
      <scheme val="minor"/>
    </font>
    <font>
      <sz val="10"/>
      <name val="Arial"/>
      <charset val="0"/>
    </font>
    <font>
      <sz val="11"/>
      <color rgb="FF3F3F7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vertAlign val="subscript"/>
      <sz val="18"/>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7"/>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40" fillId="9" borderId="0" applyNumberFormat="0" applyBorder="0" applyAlignment="0" applyProtection="0">
      <alignment vertical="center"/>
    </xf>
    <xf numFmtId="0" fontId="39"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6" borderId="0" applyNumberFormat="0" applyBorder="0" applyAlignment="0" applyProtection="0">
      <alignment vertical="center"/>
    </xf>
    <xf numFmtId="0" fontId="48" fillId="16" borderId="0" applyNumberFormat="0" applyBorder="0" applyAlignment="0" applyProtection="0">
      <alignment vertical="center"/>
    </xf>
    <xf numFmtId="43" fontId="0" fillId="0" borderId="0" applyFont="0" applyFill="0" applyBorder="0" applyAlignment="0" applyProtection="0">
      <alignment vertical="center"/>
    </xf>
    <xf numFmtId="0" fontId="41" fillId="11"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3" borderId="14" applyNumberFormat="0" applyFont="0" applyAlignment="0" applyProtection="0">
      <alignment vertical="center"/>
    </xf>
    <xf numFmtId="0" fontId="41" fillId="20" borderId="0" applyNumberFormat="0" applyBorder="0" applyAlignment="0" applyProtection="0">
      <alignment vertical="center"/>
    </xf>
    <xf numFmtId="0" fontId="4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7" fillId="0" borderId="9" applyNumberFormat="0" applyFill="0" applyAlignment="0" applyProtection="0">
      <alignment vertical="center"/>
    </xf>
    <xf numFmtId="0" fontId="36" fillId="0" borderId="9" applyNumberFormat="0" applyFill="0" applyAlignment="0" applyProtection="0">
      <alignment vertical="center"/>
    </xf>
    <xf numFmtId="0" fontId="41" fillId="22" borderId="0" applyNumberFormat="0" applyBorder="0" applyAlignment="0" applyProtection="0">
      <alignment vertical="center"/>
    </xf>
    <xf numFmtId="0" fontId="43" fillId="0" borderId="11" applyNumberFormat="0" applyFill="0" applyAlignment="0" applyProtection="0">
      <alignment vertical="center"/>
    </xf>
    <xf numFmtId="0" fontId="41" fillId="23" borderId="0" applyNumberFormat="0" applyBorder="0" applyAlignment="0" applyProtection="0">
      <alignment vertical="center"/>
    </xf>
    <xf numFmtId="0" fontId="45" fillId="10" borderId="12" applyNumberFormat="0" applyAlignment="0" applyProtection="0">
      <alignment vertical="center"/>
    </xf>
    <xf numFmtId="0" fontId="49" fillId="10" borderId="10" applyNumberFormat="0" applyAlignment="0" applyProtection="0">
      <alignment vertical="center"/>
    </xf>
    <xf numFmtId="0" fontId="51" fillId="18" borderId="15" applyNumberFormat="0" applyAlignment="0" applyProtection="0">
      <alignment vertical="center"/>
    </xf>
    <xf numFmtId="0" fontId="40" fillId="25" borderId="0" applyNumberFormat="0" applyBorder="0" applyAlignment="0" applyProtection="0">
      <alignment vertical="center"/>
    </xf>
    <xf numFmtId="0" fontId="41" fillId="27" borderId="0" applyNumberFormat="0" applyBorder="0" applyAlignment="0" applyProtection="0">
      <alignment vertical="center"/>
    </xf>
    <xf numFmtId="0" fontId="46" fillId="0" borderId="13" applyNumberFormat="0" applyFill="0" applyAlignment="0" applyProtection="0">
      <alignment vertical="center"/>
    </xf>
    <xf numFmtId="0" fontId="35" fillId="0" borderId="8" applyNumberFormat="0" applyFill="0" applyAlignment="0" applyProtection="0">
      <alignment vertical="center"/>
    </xf>
    <xf numFmtId="0" fontId="42" fillId="8" borderId="0" applyNumberFormat="0" applyBorder="0" applyAlignment="0" applyProtection="0">
      <alignment vertical="center"/>
    </xf>
    <xf numFmtId="0" fontId="54" fillId="21" borderId="0" applyNumberFormat="0" applyBorder="0" applyAlignment="0" applyProtection="0">
      <alignment vertical="center"/>
    </xf>
    <xf numFmtId="0" fontId="40" fillId="15" borderId="0" applyNumberFormat="0" applyBorder="0" applyAlignment="0" applyProtection="0">
      <alignment vertical="center"/>
    </xf>
    <xf numFmtId="0" fontId="41" fillId="26" borderId="0" applyNumberFormat="0" applyBorder="0" applyAlignment="0" applyProtection="0">
      <alignment vertical="center"/>
    </xf>
    <xf numFmtId="0" fontId="40" fillId="29" borderId="0" applyNumberFormat="0" applyBorder="0" applyAlignment="0" applyProtection="0">
      <alignment vertical="center"/>
    </xf>
    <xf numFmtId="0" fontId="40" fillId="32" borderId="0" applyNumberFormat="0" applyBorder="0" applyAlignment="0" applyProtection="0">
      <alignment vertical="center"/>
    </xf>
    <xf numFmtId="0" fontId="40" fillId="28" borderId="0" applyNumberFormat="0" applyBorder="0" applyAlignment="0" applyProtection="0">
      <alignment vertical="center"/>
    </xf>
    <xf numFmtId="0" fontId="40" fillId="3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17" borderId="0" applyNumberFormat="0" applyBorder="0" applyAlignment="0" applyProtection="0">
      <alignment vertical="center"/>
    </xf>
    <xf numFmtId="0" fontId="40" fillId="30" borderId="0" applyNumberFormat="0" applyBorder="0" applyAlignment="0" applyProtection="0">
      <alignment vertical="center"/>
    </xf>
    <xf numFmtId="0" fontId="40" fillId="19" borderId="0" applyNumberFormat="0" applyBorder="0" applyAlignment="0" applyProtection="0">
      <alignment vertical="center"/>
    </xf>
    <xf numFmtId="0" fontId="41" fillId="24"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14" borderId="0" applyNumberFormat="0" applyBorder="0" applyAlignment="0" applyProtection="0">
      <alignment vertical="center"/>
    </xf>
    <xf numFmtId="0" fontId="41" fillId="12" borderId="0" applyNumberFormat="0" applyBorder="0" applyAlignment="0" applyProtection="0">
      <alignment vertical="center"/>
    </xf>
    <xf numFmtId="0" fontId="3" fillId="0" borderId="0">
      <alignment vertical="center"/>
    </xf>
    <xf numFmtId="0" fontId="9" fillId="0" borderId="0"/>
    <xf numFmtId="0" fontId="38" fillId="0" borderId="0"/>
  </cellStyleXfs>
  <cellXfs count="243">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0" fillId="0" borderId="0" xfId="0" applyFill="1">
      <alignment vertical="center"/>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6"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49" fontId="9" fillId="0" borderId="0" xfId="0" applyNumberFormat="1" applyFont="1" applyFill="1" applyBorder="1" applyAlignment="1" applyProtection="1">
      <alignment vertical="center"/>
    </xf>
    <xf numFmtId="49" fontId="0" fillId="0" borderId="0" xfId="0" applyNumberFormat="1" applyFill="1">
      <alignment vertical="center"/>
    </xf>
    <xf numFmtId="0" fontId="0" fillId="0" borderId="0" xfId="0" applyFill="1" applyAlignment="1">
      <alignment vertical="center"/>
    </xf>
    <xf numFmtId="49" fontId="0" fillId="0" borderId="0" xfId="0" applyNumberFormat="1" applyFill="1" applyAlignment="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19"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4" fillId="0" borderId="0" xfId="0" applyFont="1" applyFill="1">
      <alignment vertical="center"/>
    </xf>
    <xf numFmtId="0" fontId="25" fillId="0" borderId="0" xfId="0" applyFont="1" applyFill="1" applyAlignment="1">
      <alignment vertical="center" wrapText="1"/>
    </xf>
    <xf numFmtId="0" fontId="10" fillId="0" borderId="0" xfId="0" applyFont="1" applyFill="1" applyAlignment="1">
      <alignment vertical="center"/>
    </xf>
    <xf numFmtId="0" fontId="21" fillId="0" borderId="0" xfId="0" applyFont="1" applyFill="1" applyAlignment="1">
      <alignment vertical="center"/>
    </xf>
    <xf numFmtId="0" fontId="25" fillId="0" borderId="0" xfId="0" applyFont="1" applyFill="1" applyAlignment="1">
      <alignment vertical="center"/>
    </xf>
    <xf numFmtId="0" fontId="20" fillId="0" borderId="0" xfId="0" applyFont="1" applyFill="1">
      <alignment vertical="center"/>
    </xf>
    <xf numFmtId="0" fontId="22" fillId="0" borderId="0" xfId="0" applyFont="1" applyFill="1">
      <alignment vertical="center"/>
    </xf>
    <xf numFmtId="0" fontId="25" fillId="0" borderId="0" xfId="0" applyFont="1" applyFill="1" applyBorder="1">
      <alignment vertical="center"/>
    </xf>
    <xf numFmtId="0" fontId="23" fillId="0" borderId="0" xfId="0" applyFont="1" applyFill="1" applyBorder="1">
      <alignment vertical="center"/>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xf>
    <xf numFmtId="0" fontId="25" fillId="0" borderId="0" xfId="0" applyFont="1" applyFill="1">
      <alignment vertical="center"/>
    </xf>
    <xf numFmtId="0" fontId="26" fillId="0" borderId="0" xfId="0" applyFont="1" applyFill="1" applyAlignment="1">
      <alignment horizontal="center" vertical="center" wrapText="1"/>
    </xf>
    <xf numFmtId="0" fontId="26" fillId="0" borderId="0" xfId="0" applyNumberFormat="1" applyFont="1" applyFill="1" applyAlignment="1">
      <alignment horizontal="center" vertical="center" wrapText="1"/>
    </xf>
    <xf numFmtId="0" fontId="26" fillId="0" borderId="0" xfId="0" applyFont="1" applyFill="1" applyAlignment="1">
      <alignment horizontal="left" vertical="center" wrapText="1"/>
    </xf>
    <xf numFmtId="0" fontId="27" fillId="0" borderId="0" xfId="0" applyFont="1" applyFill="1" applyAlignment="1">
      <alignment horizontal="center" vertical="center" wrapText="1"/>
    </xf>
    <xf numFmtId="0" fontId="27"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xf>
    <xf numFmtId="0" fontId="28" fillId="0" borderId="1" xfId="0" applyFont="1" applyFill="1" applyBorder="1">
      <alignment vertical="center"/>
    </xf>
    <xf numFmtId="0" fontId="18"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horizontal="center" vertical="center" wrapText="1"/>
    </xf>
    <xf numFmtId="0" fontId="30" fillId="0" borderId="1" xfId="0" applyFont="1" applyFill="1" applyBorder="1" applyAlignment="1">
      <alignment vertical="center" wrapText="1"/>
    </xf>
    <xf numFmtId="0" fontId="29" fillId="0" borderId="1" xfId="0" applyNumberFormat="1" applyFont="1" applyFill="1" applyBorder="1" applyAlignment="1" applyProtection="1">
      <alignment horizontal="justify"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lignment vertical="center" wrapText="1"/>
    </xf>
    <xf numFmtId="0" fontId="29" fillId="0" borderId="1" xfId="0" applyNumberFormat="1" applyFont="1" applyFill="1" applyBorder="1" applyAlignment="1">
      <alignment horizontal="center" vertical="center" wrapText="1"/>
    </xf>
    <xf numFmtId="0" fontId="22" fillId="0" borderId="1" xfId="0" applyNumberFormat="1" applyFont="1" applyFill="1" applyBorder="1" applyAlignment="1">
      <alignment vertical="center" wrapText="1"/>
    </xf>
    <xf numFmtId="0"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justify" vertical="center" wrapText="1"/>
    </xf>
    <xf numFmtId="0" fontId="31" fillId="0" borderId="0" xfId="0" applyFont="1" applyFill="1" applyAlignment="1">
      <alignment horizontal="left" vertical="center" wrapText="1"/>
    </xf>
    <xf numFmtId="0" fontId="31" fillId="0" borderId="0" xfId="0" applyFont="1" applyFill="1" applyAlignment="1">
      <alignment horizontal="center" vertical="center" wrapText="1"/>
    </xf>
    <xf numFmtId="0" fontId="18"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29" fillId="0" borderId="1" xfId="0" applyNumberFormat="1" applyFont="1" applyFill="1" applyBorder="1" applyAlignment="1" applyProtection="1">
      <alignment horizontal="left" vertical="center" wrapText="1"/>
    </xf>
    <xf numFmtId="0" fontId="31" fillId="0" borderId="1" xfId="0" applyNumberFormat="1" applyFont="1" applyFill="1" applyBorder="1" applyAlignment="1" applyProtection="1">
      <alignment horizontal="left" vertical="center" wrapText="1"/>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9" fillId="0" borderId="1" xfId="0" applyNumberFormat="1" applyFont="1" applyFill="1" applyBorder="1" applyAlignment="1">
      <alignment horizontal="justify" vertical="center" wrapText="1"/>
    </xf>
    <xf numFmtId="0" fontId="29"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29" fillId="0" borderId="1" xfId="0" applyFont="1" applyFill="1" applyBorder="1" applyAlignment="1">
      <alignment horizontal="justify" vertical="center" wrapText="1"/>
    </xf>
    <xf numFmtId="10" fontId="16" fillId="0" borderId="0" xfId="11" applyNumberFormat="1" applyFont="1" applyFill="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shrinkToFit="1"/>
    </xf>
    <xf numFmtId="179" fontId="29" fillId="0" borderId="1" xfId="0" applyNumberFormat="1" applyFont="1" applyFill="1" applyBorder="1" applyAlignment="1" applyProtection="1">
      <alignment vertical="center" wrapText="1" shrinkToFit="1"/>
    </xf>
    <xf numFmtId="0" fontId="29"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16" fillId="0" borderId="0" xfId="0" applyNumberFormat="1" applyFont="1" applyFill="1" applyAlignment="1">
      <alignment horizontal="center" vertical="center" shrinkToFit="1"/>
    </xf>
    <xf numFmtId="0" fontId="18" fillId="0" borderId="7" xfId="0"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1" xfId="0" applyFont="1" applyFill="1" applyBorder="1" applyAlignment="1">
      <alignment vertical="center" wrapText="1"/>
    </xf>
    <xf numFmtId="0" fontId="31" fillId="0" borderId="1" xfId="0" applyNumberFormat="1" applyFont="1" applyFill="1" applyBorder="1" applyAlignment="1">
      <alignment horizontal="center" vertical="center" shrinkToFit="1"/>
    </xf>
    <xf numFmtId="0" fontId="31" fillId="0" borderId="1" xfId="0" applyFont="1" applyFill="1" applyBorder="1" applyAlignment="1">
      <alignment vertical="center"/>
    </xf>
    <xf numFmtId="0" fontId="29" fillId="0" borderId="1" xfId="0" applyNumberFormat="1" applyFont="1" applyFill="1" applyBorder="1" applyAlignment="1">
      <alignment vertical="center" shrinkToFit="1"/>
    </xf>
    <xf numFmtId="0" fontId="18" fillId="0" borderId="3"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30" fillId="0" borderId="0" xfId="0" applyFont="1" applyFill="1" applyAlignment="1">
      <alignment vertical="center"/>
    </xf>
    <xf numFmtId="0" fontId="22" fillId="0" borderId="1" xfId="0" applyFont="1" applyFill="1" applyBorder="1" applyAlignment="1">
      <alignment horizontal="center" vertical="center" wrapText="1"/>
    </xf>
    <xf numFmtId="0" fontId="16" fillId="0" borderId="0" xfId="0" applyFont="1" applyFill="1" applyAlignment="1">
      <alignment horizontal="justify" vertical="center" wrapText="1"/>
    </xf>
    <xf numFmtId="31" fontId="34" fillId="0" borderId="1" xfId="0" applyNumberFormat="1" applyFont="1" applyFill="1" applyBorder="1" applyAlignment="1">
      <alignment horizontal="center" vertical="center" wrapText="1" shrinkToFit="1"/>
    </xf>
    <xf numFmtId="0" fontId="22" fillId="0" borderId="1" xfId="0" applyFont="1" applyFill="1" applyBorder="1" applyAlignment="1">
      <alignment vertical="center" wrapText="1"/>
    </xf>
    <xf numFmtId="14" fontId="22" fillId="0" borderId="1" xfId="0" applyNumberFormat="1" applyFont="1" applyFill="1" applyBorder="1" applyAlignment="1">
      <alignment vertical="center"/>
    </xf>
    <xf numFmtId="180" fontId="22" fillId="0" borderId="1" xfId="0" applyNumberFormat="1" applyFont="1" applyFill="1" applyBorder="1" applyAlignment="1">
      <alignment vertical="center"/>
    </xf>
    <xf numFmtId="0" fontId="22"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0" fontId="22"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14" fontId="29" fillId="0" borderId="1" xfId="0" applyNumberFormat="1" applyFont="1" applyFill="1" applyBorder="1" applyAlignment="1">
      <alignment horizontal="center" vertical="center" wrapText="1"/>
    </xf>
    <xf numFmtId="31" fontId="29" fillId="0" borderId="1" xfId="0" applyNumberFormat="1" applyFont="1" applyFill="1" applyBorder="1" applyAlignment="1">
      <alignment horizontal="center" vertical="center" wrapText="1" shrinkToFit="1"/>
    </xf>
    <xf numFmtId="0" fontId="34" fillId="0" borderId="1" xfId="0" applyFont="1" applyFill="1" applyBorder="1" applyAlignment="1">
      <alignment horizontal="center" vertical="center" wrapText="1"/>
    </xf>
    <xf numFmtId="0" fontId="22" fillId="0" borderId="1" xfId="0" applyNumberFormat="1" applyFont="1" applyFill="1" applyBorder="1" applyAlignment="1" applyProtection="1">
      <alignment horizontal="justify" vertical="center" wrapText="1"/>
    </xf>
    <xf numFmtId="0" fontId="28" fillId="0" borderId="1" xfId="0" applyFont="1" applyFill="1" applyBorder="1" applyAlignment="1">
      <alignment vertical="center"/>
    </xf>
    <xf numFmtId="0" fontId="32" fillId="0" borderId="1" xfId="0" applyFont="1" applyFill="1" applyBorder="1">
      <alignment vertical="center"/>
    </xf>
    <xf numFmtId="0" fontId="23" fillId="0" borderId="1" xfId="0" applyFont="1" applyFill="1" applyBorder="1" applyAlignment="1">
      <alignment vertical="center"/>
    </xf>
    <xf numFmtId="0" fontId="33" fillId="0" borderId="1" xfId="0" applyNumberFormat="1" applyFont="1" applyFill="1" applyBorder="1" applyAlignment="1">
      <alignment horizontal="center" vertical="center" shrinkToFit="1"/>
    </xf>
    <xf numFmtId="0" fontId="29" fillId="0" borderId="4" xfId="0" applyFont="1" applyFill="1" applyBorder="1" applyAlignment="1">
      <alignment horizontal="center" vertical="center" wrapText="1"/>
    </xf>
    <xf numFmtId="180" fontId="29"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wrapText="1"/>
    </xf>
    <xf numFmtId="0" fontId="29" fillId="0" borderId="1" xfId="0" applyFont="1" applyFill="1" applyBorder="1" applyAlignment="1" applyProtection="1">
      <alignment horizontal="justify" vertical="center" wrapText="1"/>
    </xf>
    <xf numFmtId="181" fontId="22"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9" fillId="0" borderId="1" xfId="40" applyNumberFormat="1" applyFont="1" applyFill="1" applyBorder="1" applyAlignment="1" applyProtection="1">
      <alignment horizontal="justify" vertical="center" wrapText="1"/>
    </xf>
    <xf numFmtId="0" fontId="19" fillId="0" borderId="0" xfId="0" applyFont="1" applyFill="1" applyAlignment="1">
      <alignment horizontal="justify" vertical="center"/>
    </xf>
    <xf numFmtId="0" fontId="29" fillId="0" borderId="3"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49" fontId="29" fillId="0" borderId="1" xfId="0" applyNumberFormat="1" applyFont="1" applyFill="1" applyBorder="1" applyAlignment="1" applyProtection="1">
      <alignment horizontal="center" vertical="center" wrapText="1"/>
    </xf>
    <xf numFmtId="0" fontId="29" fillId="0" borderId="6" xfId="0"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34" fillId="0" borderId="1" xfId="0" applyNumberFormat="1" applyFont="1" applyFill="1" applyBorder="1" applyAlignment="1" applyProtection="1">
      <alignment horizontal="center" vertical="center" wrapText="1"/>
    </xf>
    <xf numFmtId="0" fontId="22" fillId="0" borderId="1" xfId="40" applyNumberFormat="1" applyFont="1" applyFill="1" applyBorder="1" applyAlignment="1" applyProtection="1">
      <alignment horizontal="justify" vertical="center" wrapText="1"/>
    </xf>
    <xf numFmtId="0" fontId="29" fillId="0" borderId="1" xfId="40" applyNumberFormat="1" applyFont="1" applyFill="1" applyBorder="1" applyAlignment="1" applyProtection="1">
      <alignment horizontal="center" vertical="center" wrapText="1"/>
    </xf>
    <xf numFmtId="0" fontId="22" fillId="0" borderId="4" xfId="0" applyFont="1" applyFill="1" applyBorder="1" applyAlignment="1">
      <alignment horizontal="center" vertical="center" wrapText="1"/>
    </xf>
    <xf numFmtId="0" fontId="29" fillId="0" borderId="4" xfId="0" applyNumberFormat="1" applyFont="1" applyFill="1" applyBorder="1" applyAlignment="1">
      <alignment horizontal="justify" vertical="center" wrapText="1"/>
    </xf>
    <xf numFmtId="0" fontId="29" fillId="0" borderId="4" xfId="0" applyFont="1" applyFill="1" applyBorder="1" applyAlignment="1">
      <alignment horizontal="justify" vertical="center" wrapText="1"/>
    </xf>
    <xf numFmtId="0" fontId="29" fillId="0" borderId="6" xfId="0" applyFont="1" applyFill="1" applyBorder="1" applyAlignment="1">
      <alignment vertical="center" wrapText="1"/>
    </xf>
    <xf numFmtId="0" fontId="29" fillId="0" borderId="6" xfId="40" applyNumberFormat="1" applyFont="1" applyFill="1" applyBorder="1" applyAlignment="1" applyProtection="1">
      <alignment horizontal="justify" vertical="center" wrapText="1"/>
    </xf>
    <xf numFmtId="49" fontId="29" fillId="0" borderId="1" xfId="0" applyNumberFormat="1" applyFont="1" applyFill="1" applyBorder="1" applyAlignment="1">
      <alignment horizontal="justify" vertical="center" wrapText="1"/>
    </xf>
    <xf numFmtId="0" fontId="34" fillId="0" borderId="1" xfId="0" applyNumberFormat="1" applyFont="1" applyFill="1" applyBorder="1" applyAlignment="1" applyProtection="1">
      <alignment horizontal="left" vertical="center" wrapText="1"/>
    </xf>
    <xf numFmtId="0" fontId="29" fillId="0" borderId="1" xfId="52" applyFont="1" applyFill="1" applyBorder="1" applyAlignment="1">
      <alignment horizontal="left" vertical="center" wrapText="1"/>
    </xf>
    <xf numFmtId="0" fontId="29" fillId="0" borderId="1" xfId="52" applyFont="1" applyFill="1" applyBorder="1" applyAlignment="1">
      <alignment horizontal="center" vertical="center" wrapText="1"/>
    </xf>
    <xf numFmtId="0" fontId="29"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207"/>
  <sheetViews>
    <sheetView showZeros="0" tabSelected="1" view="pageBreakPreview" zoomScale="40" zoomScaleNormal="100" zoomScaleSheetLayoutView="40" workbookViewId="0">
      <pane xSplit="11" ySplit="5" topLeftCell="AR175" activePane="bottomRight" state="frozen"/>
      <selection/>
      <selection pane="topRight"/>
      <selection pane="bottomLeft"/>
      <selection pane="bottomRight" activeCell="AT196" sqref="AT196"/>
    </sheetView>
  </sheetViews>
  <sheetFormatPr defaultColWidth="8.89166666666667" defaultRowHeight="13.5"/>
  <cols>
    <col min="1" max="1" width="10.225" style="131" customWidth="1"/>
    <col min="2" max="2" width="10.225" style="131" hidden="1" customWidth="1"/>
    <col min="3" max="3" width="12.7333333333333" style="132" customWidth="1"/>
    <col min="4" max="4" width="11.8083333333333" style="133" customWidth="1"/>
    <col min="5" max="5" width="21.0333333333333" style="134" customWidth="1"/>
    <col min="6" max="6" width="19.1583333333333" style="134" customWidth="1"/>
    <col min="7" max="7" width="24.325" style="134" customWidth="1"/>
    <col min="8" max="8" width="12.7416666666667" style="131" customWidth="1"/>
    <col min="9" max="9" width="35.3166666666667" style="123" customWidth="1"/>
    <col min="10" max="10" width="18.3333333333333" style="123" customWidth="1"/>
    <col min="11" max="11" width="117.183333333333" style="134" customWidth="1"/>
    <col min="12" max="12" width="14.6666666666667" style="131" customWidth="1"/>
    <col min="13" max="13" width="14.7333333333333" style="131" customWidth="1"/>
    <col min="14" max="14" width="16.4083333333333" style="131" customWidth="1"/>
    <col min="15" max="15" width="14.3583333333333" style="131" customWidth="1"/>
    <col min="16" max="16" width="26.6333333333333" style="131" customWidth="1"/>
    <col min="17" max="17" width="28.8916666666667" style="131" customWidth="1"/>
    <col min="18" max="18" width="19.1583333333333" style="131" customWidth="1"/>
    <col min="19" max="21" width="15" style="131" hidden="1" customWidth="1"/>
    <col min="22" max="23" width="12.05" style="131" hidden="1" customWidth="1"/>
    <col min="24" max="24" width="14.2833333333333" style="131" hidden="1" customWidth="1"/>
    <col min="25" max="25" width="17.1833333333333" style="131" hidden="1" customWidth="1"/>
    <col min="26" max="26" width="18.1416666666667" style="131" hidden="1" customWidth="1"/>
    <col min="27" max="27" width="17.9583333333333" style="131" hidden="1" customWidth="1"/>
    <col min="28" max="28" width="21.0333333333333" style="131" hidden="1" customWidth="1"/>
    <col min="29" max="29" width="21.2333333333333" style="131" hidden="1" customWidth="1"/>
    <col min="30" max="30" width="21.2333333333333" style="131" customWidth="1"/>
    <col min="31" max="34" width="12.7" style="131" hidden="1" customWidth="1"/>
    <col min="35" max="35" width="11.1333333333333" style="131" customWidth="1"/>
    <col min="36" max="37" width="10.9083333333333" style="131" customWidth="1"/>
    <col min="38" max="38" width="11.5833333333333" style="131" customWidth="1"/>
    <col min="39" max="39" width="12.4833333333333" style="131" customWidth="1"/>
    <col min="40" max="40" width="9.64166666666667" style="131" customWidth="1"/>
    <col min="41" max="41" width="10.675" style="134" customWidth="1"/>
    <col min="42" max="42" width="15" style="134" customWidth="1"/>
    <col min="43" max="43" width="13.1583333333333" style="134" customWidth="1"/>
    <col min="44" max="44" width="13.1833333333333" style="134" customWidth="1"/>
    <col min="45" max="45" width="12.2583333333333" style="134" customWidth="1"/>
    <col min="46" max="47" width="73.6166666666667" style="134" customWidth="1"/>
    <col min="48" max="49" width="27.775" style="134" customWidth="1"/>
    <col min="50" max="50" width="15.6416666666667" style="134" customWidth="1"/>
    <col min="51" max="16384" width="8.89166666666667" style="134"/>
  </cols>
  <sheetData>
    <row r="1" s="105" customFormat="1" ht="31" customHeight="1" spans="1:50">
      <c r="A1" s="135" t="s">
        <v>0</v>
      </c>
      <c r="B1" s="135"/>
      <c r="C1" s="135"/>
      <c r="D1" s="136"/>
      <c r="E1" s="137"/>
      <c r="F1" s="137"/>
      <c r="G1" s="137"/>
      <c r="K1" s="162"/>
      <c r="L1" s="163"/>
      <c r="M1" s="163"/>
      <c r="S1" s="179"/>
      <c r="T1" s="105">
        <f>4424-T6</f>
        <v>0</v>
      </c>
      <c r="U1" s="105">
        <f>1427-AG15-AG66-AG75-AG76-AG77-AG78-AG79-AG80-AG129</f>
        <v>0</v>
      </c>
      <c r="V1" s="105">
        <f>2598-V6</f>
        <v>0</v>
      </c>
      <c r="W1" s="105">
        <f>610-W6</f>
        <v>0</v>
      </c>
      <c r="Y1" s="105">
        <f>2106-Y6</f>
        <v>0</v>
      </c>
      <c r="Z1" s="105">
        <f>339-Z6</f>
        <v>0</v>
      </c>
      <c r="AB1" s="105">
        <f>69-AB6</f>
        <v>0</v>
      </c>
      <c r="AE1" s="105">
        <f>7924-AE6</f>
        <v>0</v>
      </c>
      <c r="AF1" s="188">
        <f>5356-AF6</f>
        <v>0</v>
      </c>
      <c r="AG1" s="188">
        <f>1427-AG6</f>
        <v>0</v>
      </c>
      <c r="AT1" s="199"/>
      <c r="AU1" s="199"/>
      <c r="AV1" s="199"/>
      <c r="AW1" s="199"/>
      <c r="AX1" s="199"/>
    </row>
    <row r="2" s="106" customFormat="1" ht="89" customHeight="1" spans="1:50">
      <c r="A2" s="138" t="s">
        <v>1</v>
      </c>
      <c r="B2" s="138"/>
      <c r="C2" s="138"/>
      <c r="D2" s="139"/>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row>
    <row r="3" s="107" customFormat="1" ht="43" customHeight="1" spans="1:50">
      <c r="A3" s="140" t="s">
        <v>2</v>
      </c>
      <c r="B3" s="141" t="s">
        <v>3</v>
      </c>
      <c r="C3" s="140" t="s">
        <v>4</v>
      </c>
      <c r="D3" s="142" t="s">
        <v>5</v>
      </c>
      <c r="E3" s="140" t="s">
        <v>6</v>
      </c>
      <c r="F3" s="140" t="s">
        <v>7</v>
      </c>
      <c r="G3" s="140" t="s">
        <v>8</v>
      </c>
      <c r="H3" s="140" t="s">
        <v>9</v>
      </c>
      <c r="I3" s="140" t="s">
        <v>10</v>
      </c>
      <c r="J3" s="140" t="s">
        <v>11</v>
      </c>
      <c r="K3" s="140" t="s">
        <v>12</v>
      </c>
      <c r="L3" s="140" t="s">
        <v>13</v>
      </c>
      <c r="M3" s="140" t="s">
        <v>14</v>
      </c>
      <c r="N3" s="140" t="s">
        <v>15</v>
      </c>
      <c r="O3" s="140"/>
      <c r="P3" s="140" t="s">
        <v>16</v>
      </c>
      <c r="Q3" s="141" t="s">
        <v>17</v>
      </c>
      <c r="R3" s="142" t="s">
        <v>18</v>
      </c>
      <c r="S3" s="142"/>
      <c r="T3" s="142"/>
      <c r="U3" s="142"/>
      <c r="V3" s="142"/>
      <c r="W3" s="142"/>
      <c r="X3" s="142"/>
      <c r="Y3" s="142"/>
      <c r="Z3" s="142"/>
      <c r="AA3" s="142"/>
      <c r="AB3" s="142"/>
      <c r="AC3" s="142"/>
      <c r="AD3" s="142"/>
      <c r="AE3" s="142"/>
      <c r="AF3" s="142"/>
      <c r="AG3" s="142"/>
      <c r="AH3" s="142"/>
      <c r="AI3" s="142"/>
      <c r="AJ3" s="142"/>
      <c r="AK3" s="142"/>
      <c r="AL3" s="142"/>
      <c r="AM3" s="142"/>
      <c r="AN3" s="142"/>
      <c r="AO3" s="140" t="s">
        <v>19</v>
      </c>
      <c r="AP3" s="140"/>
      <c r="AQ3" s="140"/>
      <c r="AR3" s="140"/>
      <c r="AS3" s="140"/>
      <c r="AT3" s="140" t="s">
        <v>20</v>
      </c>
      <c r="AU3" s="140" t="s">
        <v>21</v>
      </c>
      <c r="AV3" s="140" t="s">
        <v>22</v>
      </c>
      <c r="AW3" s="140" t="s">
        <v>23</v>
      </c>
      <c r="AX3" s="140" t="s">
        <v>24</v>
      </c>
    </row>
    <row r="4" s="107" customFormat="1" ht="47" customHeight="1" spans="1:50">
      <c r="A4" s="140"/>
      <c r="B4" s="143"/>
      <c r="C4" s="140"/>
      <c r="D4" s="142"/>
      <c r="E4" s="140"/>
      <c r="F4" s="140"/>
      <c r="G4" s="140"/>
      <c r="H4" s="140"/>
      <c r="I4" s="140"/>
      <c r="J4" s="140"/>
      <c r="K4" s="140"/>
      <c r="L4" s="140"/>
      <c r="M4" s="140"/>
      <c r="N4" s="140" t="s">
        <v>25</v>
      </c>
      <c r="O4" s="140" t="s">
        <v>26</v>
      </c>
      <c r="P4" s="140"/>
      <c r="Q4" s="143"/>
      <c r="R4" s="140" t="s">
        <v>27</v>
      </c>
      <c r="S4" s="180" t="s">
        <v>28</v>
      </c>
      <c r="T4" s="181"/>
      <c r="U4" s="181"/>
      <c r="V4" s="181"/>
      <c r="W4" s="181"/>
      <c r="X4" s="181"/>
      <c r="Y4" s="181"/>
      <c r="Z4" s="181"/>
      <c r="AA4" s="181"/>
      <c r="AB4" s="181"/>
      <c r="AC4" s="181"/>
      <c r="AD4" s="142" t="s">
        <v>29</v>
      </c>
      <c r="AE4" s="189" t="s">
        <v>29</v>
      </c>
      <c r="AF4" s="189"/>
      <c r="AG4" s="189"/>
      <c r="AH4" s="195"/>
      <c r="AI4" s="140" t="s">
        <v>30</v>
      </c>
      <c r="AJ4" s="140" t="s">
        <v>31</v>
      </c>
      <c r="AK4" s="140" t="s">
        <v>32</v>
      </c>
      <c r="AL4" s="140" t="s">
        <v>33</v>
      </c>
      <c r="AM4" s="140" t="s">
        <v>34</v>
      </c>
      <c r="AN4" s="140" t="s">
        <v>35</v>
      </c>
      <c r="AO4" s="140" t="s">
        <v>36</v>
      </c>
      <c r="AP4" s="140" t="s">
        <v>37</v>
      </c>
      <c r="AQ4" s="140" t="s">
        <v>38</v>
      </c>
      <c r="AR4" s="140" t="s">
        <v>39</v>
      </c>
      <c r="AS4" s="140" t="s">
        <v>40</v>
      </c>
      <c r="AT4" s="140"/>
      <c r="AU4" s="140"/>
      <c r="AV4" s="140"/>
      <c r="AW4" s="140"/>
      <c r="AX4" s="140"/>
    </row>
    <row r="5" s="107" customFormat="1" ht="99" customHeight="1" spans="1:50">
      <c r="A5" s="140"/>
      <c r="B5" s="144"/>
      <c r="C5" s="140"/>
      <c r="D5" s="142"/>
      <c r="E5" s="140"/>
      <c r="F5" s="140"/>
      <c r="G5" s="140"/>
      <c r="H5" s="140"/>
      <c r="I5" s="140"/>
      <c r="J5" s="140"/>
      <c r="K5" s="140"/>
      <c r="L5" s="140"/>
      <c r="M5" s="140"/>
      <c r="N5" s="140"/>
      <c r="O5" s="140"/>
      <c r="P5" s="140"/>
      <c r="Q5" s="144"/>
      <c r="R5" s="140"/>
      <c r="S5" s="142" t="s">
        <v>41</v>
      </c>
      <c r="T5" s="142" t="s">
        <v>42</v>
      </c>
      <c r="U5" s="142" t="s">
        <v>43</v>
      </c>
      <c r="V5" s="142" t="s">
        <v>44</v>
      </c>
      <c r="W5" s="142" t="s">
        <v>45</v>
      </c>
      <c r="X5" s="142" t="s">
        <v>46</v>
      </c>
      <c r="Y5" s="142" t="s">
        <v>47</v>
      </c>
      <c r="Z5" s="142" t="s">
        <v>48</v>
      </c>
      <c r="AA5" s="142" t="s">
        <v>49</v>
      </c>
      <c r="AB5" s="142" t="s">
        <v>50</v>
      </c>
      <c r="AC5" s="180" t="s">
        <v>51</v>
      </c>
      <c r="AD5" s="142"/>
      <c r="AE5" s="190" t="s">
        <v>52</v>
      </c>
      <c r="AF5" s="191" t="s">
        <v>53</v>
      </c>
      <c r="AG5" s="191" t="s">
        <v>54</v>
      </c>
      <c r="AH5" s="191" t="s">
        <v>55</v>
      </c>
      <c r="AI5" s="140"/>
      <c r="AJ5" s="140"/>
      <c r="AK5" s="140"/>
      <c r="AL5" s="140"/>
      <c r="AM5" s="140"/>
      <c r="AN5" s="140"/>
      <c r="AO5" s="140"/>
      <c r="AP5" s="140"/>
      <c r="AQ5" s="140"/>
      <c r="AR5" s="140"/>
      <c r="AS5" s="140"/>
      <c r="AT5" s="140"/>
      <c r="AU5" s="140"/>
      <c r="AV5" s="140"/>
      <c r="AW5" s="140"/>
      <c r="AX5" s="140"/>
    </row>
    <row r="6" s="108" customFormat="1" ht="57" customHeight="1" spans="1:50">
      <c r="A6" s="145"/>
      <c r="B6" s="145"/>
      <c r="C6" s="145" t="s">
        <v>56</v>
      </c>
      <c r="D6" s="145"/>
      <c r="E6" s="145"/>
      <c r="F6" s="145"/>
      <c r="G6" s="145"/>
      <c r="H6" s="145"/>
      <c r="I6" s="145"/>
      <c r="J6" s="145"/>
      <c r="K6" s="145"/>
      <c r="L6" s="145">
        <f>L7+L93+L112+L182+L191+L199+L202+L207</f>
        <v>110</v>
      </c>
      <c r="M6" s="145"/>
      <c r="N6" s="145"/>
      <c r="O6" s="145"/>
      <c r="P6" s="145">
        <f>P7+P93+P112+P182+P191+P199+P202+P207</f>
        <v>176880.992528</v>
      </c>
      <c r="Q6" s="145">
        <f>Q7+Q93+Q112+Q182+Q191+Q199+Q202+Q207</f>
        <v>59438</v>
      </c>
      <c r="R6" s="145">
        <f>R7+R93+R112+R182+R191+R199+R202+R207</f>
        <v>62539.005045</v>
      </c>
      <c r="S6" s="145">
        <f t="shared" ref="R6:AC6" si="0">S7+S93+S112+S182+S191+S199+S202+S207</f>
        <v>34244</v>
      </c>
      <c r="T6" s="145">
        <f t="shared" si="0"/>
        <v>4424</v>
      </c>
      <c r="U6" s="145">
        <f t="shared" si="0"/>
        <v>14703.005045</v>
      </c>
      <c r="V6" s="145">
        <f t="shared" si="0"/>
        <v>2598</v>
      </c>
      <c r="W6" s="145">
        <f t="shared" si="0"/>
        <v>610</v>
      </c>
      <c r="X6" s="145">
        <f t="shared" si="0"/>
        <v>3440</v>
      </c>
      <c r="Y6" s="145">
        <f t="shared" si="0"/>
        <v>2106</v>
      </c>
      <c r="Z6" s="145">
        <f t="shared" si="0"/>
        <v>339</v>
      </c>
      <c r="AA6" s="145">
        <f t="shared" si="0"/>
        <v>0</v>
      </c>
      <c r="AB6" s="145">
        <f t="shared" si="0"/>
        <v>69</v>
      </c>
      <c r="AC6" s="145">
        <f t="shared" si="0"/>
        <v>6</v>
      </c>
      <c r="AD6" s="145">
        <f t="shared" ref="AD6:AD69" si="1">AE6+AF6+AG6+AH6</f>
        <v>60856.987483</v>
      </c>
      <c r="AE6" s="145">
        <f t="shared" ref="AE6:AN6" si="2">AE7+AE93+AE112+AE182+AE191+AE199+AE202+AE207</f>
        <v>7924</v>
      </c>
      <c r="AF6" s="145">
        <f t="shared" si="2"/>
        <v>5356</v>
      </c>
      <c r="AG6" s="145">
        <f t="shared" si="2"/>
        <v>1427</v>
      </c>
      <c r="AH6" s="145">
        <f t="shared" si="2"/>
        <v>46149.987483</v>
      </c>
      <c r="AI6" s="145">
        <f t="shared" si="2"/>
        <v>0</v>
      </c>
      <c r="AJ6" s="145">
        <f t="shared" si="2"/>
        <v>126</v>
      </c>
      <c r="AK6" s="145">
        <f t="shared" si="2"/>
        <v>215</v>
      </c>
      <c r="AL6" s="145">
        <f t="shared" si="2"/>
        <v>53144</v>
      </c>
      <c r="AM6" s="145">
        <f t="shared" si="2"/>
        <v>0</v>
      </c>
      <c r="AN6" s="145">
        <f t="shared" si="2"/>
        <v>7800</v>
      </c>
      <c r="AO6" s="145"/>
      <c r="AP6" s="145"/>
      <c r="AQ6" s="145"/>
      <c r="AR6" s="145"/>
      <c r="AS6" s="145"/>
      <c r="AT6" s="145"/>
      <c r="AU6" s="145"/>
      <c r="AV6" s="145"/>
      <c r="AW6" s="145"/>
      <c r="AX6" s="145"/>
    </row>
    <row r="7" s="109" customFormat="1" ht="30" customHeight="1" spans="1:50">
      <c r="A7" s="146" t="s">
        <v>57</v>
      </c>
      <c r="B7" s="147"/>
      <c r="C7" s="148" t="s">
        <v>58</v>
      </c>
      <c r="D7" s="148"/>
      <c r="E7" s="148"/>
      <c r="F7" s="148"/>
      <c r="G7" s="148"/>
      <c r="H7" s="148"/>
      <c r="I7" s="148"/>
      <c r="J7" s="148"/>
      <c r="K7" s="148"/>
      <c r="L7" s="164">
        <f>L8+L39+L46+L81+L86</f>
        <v>58</v>
      </c>
      <c r="M7" s="164"/>
      <c r="N7" s="164"/>
      <c r="O7" s="164"/>
      <c r="P7" s="164">
        <f>P8+P39+P46+P81+P86</f>
        <v>120940.294128</v>
      </c>
      <c r="Q7" s="164">
        <f>Q8+Q39+Q46+Q81+Q86</f>
        <v>41692.5016</v>
      </c>
      <c r="R7" s="164">
        <f t="shared" ref="R7:AC7" si="3">R8+R39+R46+R81+R86</f>
        <v>39970.823165</v>
      </c>
      <c r="S7" s="164">
        <f t="shared" si="3"/>
        <v>27319.33812</v>
      </c>
      <c r="T7" s="164">
        <f t="shared" si="3"/>
        <v>4424</v>
      </c>
      <c r="U7" s="164">
        <f t="shared" si="3"/>
        <v>6901.205045</v>
      </c>
      <c r="V7" s="164">
        <f t="shared" si="3"/>
        <v>0</v>
      </c>
      <c r="W7" s="164">
        <f t="shared" si="3"/>
        <v>0</v>
      </c>
      <c r="X7" s="164">
        <f t="shared" si="3"/>
        <v>0</v>
      </c>
      <c r="Y7" s="164">
        <f t="shared" si="3"/>
        <v>1035</v>
      </c>
      <c r="Z7" s="164">
        <f t="shared" si="3"/>
        <v>216.28</v>
      </c>
      <c r="AA7" s="164">
        <f t="shared" si="3"/>
        <v>0</v>
      </c>
      <c r="AB7" s="164">
        <f t="shared" si="3"/>
        <v>69</v>
      </c>
      <c r="AC7" s="164">
        <f t="shared" si="3"/>
        <v>6</v>
      </c>
      <c r="AD7" s="164">
        <f t="shared" si="1"/>
        <v>44169.470963</v>
      </c>
      <c r="AE7" s="164">
        <f t="shared" ref="AE7:AN7" si="4">AE8+AE39+AE46+AE81+AE86</f>
        <v>2693</v>
      </c>
      <c r="AF7" s="164">
        <f t="shared" si="4"/>
        <v>4540.88348</v>
      </c>
      <c r="AG7" s="164">
        <f t="shared" si="4"/>
        <v>1395</v>
      </c>
      <c r="AH7" s="164">
        <f t="shared" si="4"/>
        <v>35540.587483</v>
      </c>
      <c r="AI7" s="164">
        <f t="shared" si="4"/>
        <v>0</v>
      </c>
      <c r="AJ7" s="164">
        <f t="shared" si="4"/>
        <v>0</v>
      </c>
      <c r="AK7" s="164">
        <f t="shared" si="4"/>
        <v>0</v>
      </c>
      <c r="AL7" s="164">
        <f t="shared" si="4"/>
        <v>36800</v>
      </c>
      <c r="AM7" s="164">
        <f t="shared" si="4"/>
        <v>0</v>
      </c>
      <c r="AN7" s="164">
        <f t="shared" si="4"/>
        <v>7800</v>
      </c>
      <c r="AO7" s="164"/>
      <c r="AP7" s="164"/>
      <c r="AQ7" s="164"/>
      <c r="AR7" s="164"/>
      <c r="AS7" s="164"/>
      <c r="AT7" s="164"/>
      <c r="AU7" s="164"/>
      <c r="AV7" s="164"/>
      <c r="AW7" s="164"/>
      <c r="AX7" s="164"/>
    </row>
    <row r="8" s="109" customFormat="1" ht="30" customHeight="1" spans="1:50">
      <c r="A8" s="146" t="s">
        <v>59</v>
      </c>
      <c r="B8" s="147"/>
      <c r="C8" s="148" t="s">
        <v>60</v>
      </c>
      <c r="D8" s="148"/>
      <c r="E8" s="148"/>
      <c r="F8" s="148"/>
      <c r="G8" s="148"/>
      <c r="H8" s="148"/>
      <c r="I8" s="148"/>
      <c r="J8" s="148"/>
      <c r="K8" s="148"/>
      <c r="L8" s="164">
        <f>L9+L17+L28+L29+L32+L38</f>
        <v>24</v>
      </c>
      <c r="M8" s="164"/>
      <c r="N8" s="164"/>
      <c r="O8" s="164"/>
      <c r="P8" s="164">
        <f>P9+P17+P28+P29+P32+P38</f>
        <v>27421.784128</v>
      </c>
      <c r="Q8" s="164">
        <f>Q9+Q17+Q28+Q29+Q32+Q38</f>
        <v>16589.385351</v>
      </c>
      <c r="R8" s="164">
        <f t="shared" ref="R8:AC8" si="5">R9+R17+R28+R29+R32+R38</f>
        <v>14197.396897</v>
      </c>
      <c r="S8" s="164">
        <f t="shared" si="5"/>
        <v>7256.244856</v>
      </c>
      <c r="T8" s="164">
        <f t="shared" si="5"/>
        <v>3256.823264</v>
      </c>
      <c r="U8" s="164">
        <f t="shared" si="5"/>
        <v>2433.048777</v>
      </c>
      <c r="V8" s="164">
        <f t="shared" si="5"/>
        <v>0</v>
      </c>
      <c r="W8" s="164">
        <f t="shared" si="5"/>
        <v>0</v>
      </c>
      <c r="X8" s="164">
        <f t="shared" si="5"/>
        <v>0</v>
      </c>
      <c r="Y8" s="164">
        <f t="shared" si="5"/>
        <v>1035</v>
      </c>
      <c r="Z8" s="164">
        <f t="shared" si="5"/>
        <v>216.28</v>
      </c>
      <c r="AA8" s="164">
        <f t="shared" si="5"/>
        <v>0</v>
      </c>
      <c r="AB8" s="164">
        <f t="shared" si="5"/>
        <v>0</v>
      </c>
      <c r="AC8" s="164">
        <f t="shared" si="5"/>
        <v>0</v>
      </c>
      <c r="AD8" s="164">
        <f t="shared" si="1"/>
        <v>13224.387231</v>
      </c>
      <c r="AE8" s="164">
        <f t="shared" ref="AE8:AN8" si="6">AE9+AE17+AE28+AE29+AE32+AE38</f>
        <v>517.07</v>
      </c>
      <c r="AF8" s="164">
        <f t="shared" si="6"/>
        <v>3232.967231</v>
      </c>
      <c r="AG8" s="164">
        <f t="shared" si="6"/>
        <v>1075</v>
      </c>
      <c r="AH8" s="164">
        <f t="shared" si="6"/>
        <v>8399.35</v>
      </c>
      <c r="AI8" s="164">
        <f t="shared" si="6"/>
        <v>0</v>
      </c>
      <c r="AJ8" s="164">
        <f t="shared" si="6"/>
        <v>0</v>
      </c>
      <c r="AK8" s="164">
        <f t="shared" si="6"/>
        <v>0</v>
      </c>
      <c r="AL8" s="164">
        <f t="shared" si="6"/>
        <v>0</v>
      </c>
      <c r="AM8" s="164">
        <f t="shared" si="6"/>
        <v>0</v>
      </c>
      <c r="AN8" s="164">
        <f t="shared" si="6"/>
        <v>7800</v>
      </c>
      <c r="AO8" s="164"/>
      <c r="AP8" s="164"/>
      <c r="AQ8" s="164"/>
      <c r="AR8" s="164"/>
      <c r="AS8" s="164"/>
      <c r="AT8" s="164"/>
      <c r="AU8" s="164"/>
      <c r="AV8" s="164"/>
      <c r="AW8" s="164"/>
      <c r="AX8" s="164"/>
    </row>
    <row r="9" s="110" customFormat="1" ht="30" customHeight="1" spans="1:50">
      <c r="A9" s="146" t="s">
        <v>61</v>
      </c>
      <c r="B9" s="147"/>
      <c r="C9" s="148" t="s">
        <v>62</v>
      </c>
      <c r="D9" s="148"/>
      <c r="E9" s="148"/>
      <c r="F9" s="148"/>
      <c r="G9" s="148"/>
      <c r="H9" s="148"/>
      <c r="I9" s="148"/>
      <c r="J9" s="148"/>
      <c r="K9" s="148"/>
      <c r="L9" s="165">
        <f t="shared" ref="L9:Q9" si="7">SUM(L10:L16)</f>
        <v>7</v>
      </c>
      <c r="M9" s="166">
        <f t="shared" si="7"/>
        <v>164</v>
      </c>
      <c r="N9" s="166">
        <f t="shared" si="7"/>
        <v>19982</v>
      </c>
      <c r="O9" s="166">
        <f t="shared" si="7"/>
        <v>20938</v>
      </c>
      <c r="P9" s="166">
        <f t="shared" si="7"/>
        <v>2606.013728</v>
      </c>
      <c r="Q9" s="166">
        <f t="shared" si="7"/>
        <v>2550.013728</v>
      </c>
      <c r="R9" s="166">
        <f t="shared" ref="R9:AC9" si="8">SUM(R10:R16)</f>
        <v>889.449228</v>
      </c>
      <c r="S9" s="166">
        <f t="shared" si="8"/>
        <v>747.367135</v>
      </c>
      <c r="T9" s="166">
        <f t="shared" si="8"/>
        <v>19.802093</v>
      </c>
      <c r="U9" s="166">
        <f t="shared" si="8"/>
        <v>56</v>
      </c>
      <c r="V9" s="166">
        <f t="shared" si="8"/>
        <v>0</v>
      </c>
      <c r="W9" s="166">
        <f t="shared" si="8"/>
        <v>0</v>
      </c>
      <c r="X9" s="166">
        <f t="shared" si="8"/>
        <v>0</v>
      </c>
      <c r="Y9" s="166">
        <f t="shared" si="8"/>
        <v>0</v>
      </c>
      <c r="Z9" s="166">
        <f t="shared" si="8"/>
        <v>66.28</v>
      </c>
      <c r="AA9" s="166">
        <f t="shared" si="8"/>
        <v>0</v>
      </c>
      <c r="AB9" s="166">
        <f t="shared" si="8"/>
        <v>0</v>
      </c>
      <c r="AC9" s="166">
        <f t="shared" si="8"/>
        <v>0</v>
      </c>
      <c r="AD9" s="166">
        <f t="shared" si="1"/>
        <v>1716.5645</v>
      </c>
      <c r="AE9" s="166">
        <f t="shared" ref="AE9:AN9" si="9">SUM(AE10:AE16)</f>
        <v>515.686</v>
      </c>
      <c r="AF9" s="166">
        <f t="shared" si="9"/>
        <v>125.8785</v>
      </c>
      <c r="AG9" s="166">
        <f t="shared" si="9"/>
        <v>1075</v>
      </c>
      <c r="AH9" s="166">
        <f t="shared" si="9"/>
        <v>0</v>
      </c>
      <c r="AI9" s="166">
        <f t="shared" si="9"/>
        <v>0</v>
      </c>
      <c r="AJ9" s="166">
        <f t="shared" si="9"/>
        <v>0</v>
      </c>
      <c r="AK9" s="166">
        <f t="shared" si="9"/>
        <v>0</v>
      </c>
      <c r="AL9" s="166">
        <f t="shared" si="9"/>
        <v>0</v>
      </c>
      <c r="AM9" s="166">
        <f t="shared" si="9"/>
        <v>0</v>
      </c>
      <c r="AN9" s="166">
        <f t="shared" si="9"/>
        <v>0</v>
      </c>
      <c r="AO9" s="166"/>
      <c r="AP9" s="166"/>
      <c r="AQ9" s="166"/>
      <c r="AR9" s="166"/>
      <c r="AS9" s="166"/>
      <c r="AT9" s="166"/>
      <c r="AU9" s="166"/>
      <c r="AV9" s="166"/>
      <c r="AW9" s="166"/>
      <c r="AX9" s="166"/>
    </row>
    <row r="10" s="111" customFormat="1" ht="166" customHeight="1" spans="1:50">
      <c r="A10" s="149">
        <f>SUBTOTAL(103,$E$10:E10)</f>
        <v>1</v>
      </c>
      <c r="B10" s="150" t="s">
        <v>63</v>
      </c>
      <c r="C10" s="151" t="s">
        <v>63</v>
      </c>
      <c r="D10" s="149" t="s">
        <v>64</v>
      </c>
      <c r="E10" s="152" t="s">
        <v>65</v>
      </c>
      <c r="F10" s="151" t="s">
        <v>66</v>
      </c>
      <c r="G10" s="151" t="s">
        <v>67</v>
      </c>
      <c r="H10" s="149" t="s">
        <v>68</v>
      </c>
      <c r="I10" s="149" t="s">
        <v>69</v>
      </c>
      <c r="J10" s="167" t="s">
        <v>70</v>
      </c>
      <c r="K10" s="167" t="s">
        <v>71</v>
      </c>
      <c r="L10" s="152">
        <v>1</v>
      </c>
      <c r="M10" s="152">
        <v>36</v>
      </c>
      <c r="N10" s="152">
        <v>60</v>
      </c>
      <c r="O10" s="152">
        <v>275</v>
      </c>
      <c r="P10" s="152">
        <v>144</v>
      </c>
      <c r="Q10" s="152">
        <f t="shared" ref="Q10:Q16" si="10">S10+T10+V10+W10+Y10+Z10+AB10+AE10+AF10+AJ10+AK10+AG10</f>
        <v>144</v>
      </c>
      <c r="R10" s="152">
        <f t="shared" ref="R10:R16" si="11">S10+T10+U10+V10+W10+X10+Y10+Z10+AA10+AB10+AC10</f>
        <v>0</v>
      </c>
      <c r="S10" s="152"/>
      <c r="T10" s="152"/>
      <c r="U10" s="152"/>
      <c r="V10" s="152"/>
      <c r="W10" s="152"/>
      <c r="X10" s="152"/>
      <c r="Y10" s="152"/>
      <c r="Z10" s="152"/>
      <c r="AA10" s="152"/>
      <c r="AB10" s="152"/>
      <c r="AC10" s="152"/>
      <c r="AD10" s="152">
        <f t="shared" si="1"/>
        <v>144</v>
      </c>
      <c r="AE10" s="152">
        <v>144</v>
      </c>
      <c r="AF10" s="152"/>
      <c r="AG10" s="152"/>
      <c r="AH10" s="152"/>
      <c r="AI10" s="152"/>
      <c r="AJ10" s="152"/>
      <c r="AK10" s="152"/>
      <c r="AL10" s="152"/>
      <c r="AM10" s="152"/>
      <c r="AN10" s="152"/>
      <c r="AO10" s="167" t="s">
        <v>72</v>
      </c>
      <c r="AP10" s="167" t="s">
        <v>73</v>
      </c>
      <c r="AQ10" s="167" t="s">
        <v>74</v>
      </c>
      <c r="AR10" s="157" t="s">
        <v>75</v>
      </c>
      <c r="AS10" s="159" t="s">
        <v>76</v>
      </c>
      <c r="AT10" s="151" t="s">
        <v>77</v>
      </c>
      <c r="AU10" s="151" t="s">
        <v>78</v>
      </c>
      <c r="AV10" s="200">
        <v>45366</v>
      </c>
      <c r="AW10" s="145" t="s">
        <v>79</v>
      </c>
      <c r="AX10" s="158"/>
    </row>
    <row r="11" s="111" customFormat="1" ht="166" customHeight="1" spans="1:50">
      <c r="A11" s="149">
        <f>SUBTOTAL(103,$E$10:E11)</f>
        <v>2</v>
      </c>
      <c r="B11" s="150" t="s">
        <v>80</v>
      </c>
      <c r="C11" s="151" t="s">
        <v>80</v>
      </c>
      <c r="D11" s="149" t="s">
        <v>64</v>
      </c>
      <c r="E11" s="152" t="s">
        <v>81</v>
      </c>
      <c r="F11" s="151" t="s">
        <v>66</v>
      </c>
      <c r="G11" s="151" t="s">
        <v>67</v>
      </c>
      <c r="H11" s="149" t="s">
        <v>68</v>
      </c>
      <c r="I11" s="149" t="s">
        <v>82</v>
      </c>
      <c r="J11" s="167" t="s">
        <v>70</v>
      </c>
      <c r="K11" s="167" t="s">
        <v>83</v>
      </c>
      <c r="L11" s="152">
        <v>1</v>
      </c>
      <c r="M11" s="152">
        <v>70</v>
      </c>
      <c r="N11" s="152">
        <v>47</v>
      </c>
      <c r="O11" s="152">
        <v>219</v>
      </c>
      <c r="P11" s="152">
        <v>280</v>
      </c>
      <c r="Q11" s="152">
        <f t="shared" si="10"/>
        <v>280</v>
      </c>
      <c r="R11" s="152">
        <f t="shared" si="11"/>
        <v>0</v>
      </c>
      <c r="S11" s="152"/>
      <c r="T11" s="152"/>
      <c r="U11" s="152"/>
      <c r="V11" s="152"/>
      <c r="W11" s="152"/>
      <c r="X11" s="152"/>
      <c r="Y11" s="152"/>
      <c r="Z11" s="152"/>
      <c r="AA11" s="152"/>
      <c r="AB11" s="152"/>
      <c r="AC11" s="152"/>
      <c r="AD11" s="152">
        <f t="shared" si="1"/>
        <v>280</v>
      </c>
      <c r="AE11" s="152">
        <v>280</v>
      </c>
      <c r="AF11" s="152"/>
      <c r="AG11" s="152"/>
      <c r="AH11" s="152"/>
      <c r="AI11" s="152"/>
      <c r="AJ11" s="152"/>
      <c r="AK11" s="152"/>
      <c r="AL11" s="152"/>
      <c r="AM11" s="152"/>
      <c r="AN11" s="152"/>
      <c r="AO11" s="167" t="s">
        <v>84</v>
      </c>
      <c r="AP11" s="167" t="s">
        <v>85</v>
      </c>
      <c r="AQ11" s="167" t="s">
        <v>74</v>
      </c>
      <c r="AR11" s="157" t="s">
        <v>75</v>
      </c>
      <c r="AS11" s="159" t="s">
        <v>76</v>
      </c>
      <c r="AT11" s="151" t="s">
        <v>77</v>
      </c>
      <c r="AU11" s="151" t="s">
        <v>86</v>
      </c>
      <c r="AV11" s="200">
        <v>45366</v>
      </c>
      <c r="AW11" s="145" t="s">
        <v>79</v>
      </c>
      <c r="AX11" s="158"/>
    </row>
    <row r="12" s="111" customFormat="1" ht="166" customHeight="1" spans="1:50">
      <c r="A12" s="149">
        <f>SUBTOTAL(103,$E$10:E12)</f>
        <v>3</v>
      </c>
      <c r="B12" s="150" t="s">
        <v>87</v>
      </c>
      <c r="C12" s="151" t="s">
        <v>87</v>
      </c>
      <c r="D12" s="149" t="s">
        <v>64</v>
      </c>
      <c r="E12" s="152" t="s">
        <v>88</v>
      </c>
      <c r="F12" s="151" t="s">
        <v>66</v>
      </c>
      <c r="G12" s="151" t="s">
        <v>67</v>
      </c>
      <c r="H12" s="149" t="s">
        <v>68</v>
      </c>
      <c r="I12" s="149" t="s">
        <v>89</v>
      </c>
      <c r="J12" s="167" t="s">
        <v>70</v>
      </c>
      <c r="K12" s="167" t="s">
        <v>90</v>
      </c>
      <c r="L12" s="152">
        <v>1</v>
      </c>
      <c r="M12" s="152">
        <v>14</v>
      </c>
      <c r="N12" s="152">
        <v>40</v>
      </c>
      <c r="O12" s="152">
        <v>150</v>
      </c>
      <c r="P12" s="152">
        <v>56</v>
      </c>
      <c r="Q12" s="152">
        <f t="shared" si="10"/>
        <v>0</v>
      </c>
      <c r="R12" s="152">
        <f t="shared" si="11"/>
        <v>56</v>
      </c>
      <c r="S12" s="152"/>
      <c r="T12" s="152"/>
      <c r="U12" s="152">
        <v>56</v>
      </c>
      <c r="V12" s="152"/>
      <c r="W12" s="152"/>
      <c r="X12" s="152"/>
      <c r="Y12" s="152"/>
      <c r="Z12" s="152"/>
      <c r="AA12" s="152"/>
      <c r="AB12" s="152"/>
      <c r="AC12" s="152"/>
      <c r="AD12" s="152">
        <f t="shared" si="1"/>
        <v>0</v>
      </c>
      <c r="AE12" s="152"/>
      <c r="AF12" s="152"/>
      <c r="AG12" s="152"/>
      <c r="AH12" s="152"/>
      <c r="AI12" s="152"/>
      <c r="AJ12" s="152"/>
      <c r="AK12" s="152"/>
      <c r="AL12" s="152"/>
      <c r="AM12" s="152"/>
      <c r="AN12" s="152"/>
      <c r="AO12" s="167" t="s">
        <v>91</v>
      </c>
      <c r="AP12" s="167" t="s">
        <v>92</v>
      </c>
      <c r="AQ12" s="167" t="s">
        <v>74</v>
      </c>
      <c r="AR12" s="157" t="s">
        <v>75</v>
      </c>
      <c r="AS12" s="159" t="s">
        <v>76</v>
      </c>
      <c r="AT12" s="151" t="s">
        <v>77</v>
      </c>
      <c r="AU12" s="151" t="s">
        <v>93</v>
      </c>
      <c r="AV12" s="200">
        <v>45366</v>
      </c>
      <c r="AW12" s="210"/>
      <c r="AX12" s="158"/>
    </row>
    <row r="13" s="111" customFormat="1" ht="166" customHeight="1" spans="1:50">
      <c r="A13" s="149">
        <f>SUBTOTAL(103,$E$10:E13)</f>
        <v>4</v>
      </c>
      <c r="B13" s="150" t="s">
        <v>94</v>
      </c>
      <c r="C13" s="151" t="s">
        <v>94</v>
      </c>
      <c r="D13" s="149" t="s">
        <v>64</v>
      </c>
      <c r="E13" s="152" t="s">
        <v>95</v>
      </c>
      <c r="F13" s="151" t="s">
        <v>66</v>
      </c>
      <c r="G13" s="151" t="s">
        <v>67</v>
      </c>
      <c r="H13" s="149" t="s">
        <v>68</v>
      </c>
      <c r="I13" s="149" t="s">
        <v>96</v>
      </c>
      <c r="J13" s="167" t="s">
        <v>70</v>
      </c>
      <c r="K13" s="167" t="s">
        <v>97</v>
      </c>
      <c r="L13" s="152">
        <v>1</v>
      </c>
      <c r="M13" s="152">
        <v>10</v>
      </c>
      <c r="N13" s="152">
        <v>5</v>
      </c>
      <c r="O13" s="152">
        <v>8</v>
      </c>
      <c r="P13" s="152">
        <v>40</v>
      </c>
      <c r="Q13" s="152">
        <f t="shared" si="10"/>
        <v>40</v>
      </c>
      <c r="R13" s="152">
        <f t="shared" si="11"/>
        <v>2.93</v>
      </c>
      <c r="S13" s="152">
        <v>2.93</v>
      </c>
      <c r="T13" s="152"/>
      <c r="U13" s="152"/>
      <c r="V13" s="152"/>
      <c r="W13" s="152"/>
      <c r="X13" s="152"/>
      <c r="Y13" s="152"/>
      <c r="Z13" s="152"/>
      <c r="AA13" s="152"/>
      <c r="AB13" s="152"/>
      <c r="AC13" s="152"/>
      <c r="AD13" s="152">
        <f t="shared" si="1"/>
        <v>37.07</v>
      </c>
      <c r="AE13" s="152">
        <f>40-2.93</f>
        <v>37.07</v>
      </c>
      <c r="AF13" s="152"/>
      <c r="AG13" s="152"/>
      <c r="AH13" s="152"/>
      <c r="AI13" s="152"/>
      <c r="AJ13" s="152"/>
      <c r="AK13" s="152"/>
      <c r="AL13" s="152"/>
      <c r="AM13" s="152"/>
      <c r="AN13" s="152"/>
      <c r="AO13" s="167" t="s">
        <v>98</v>
      </c>
      <c r="AP13" s="167" t="s">
        <v>99</v>
      </c>
      <c r="AQ13" s="167" t="s">
        <v>74</v>
      </c>
      <c r="AR13" s="157" t="s">
        <v>75</v>
      </c>
      <c r="AS13" s="159" t="s">
        <v>76</v>
      </c>
      <c r="AT13" s="151" t="s">
        <v>77</v>
      </c>
      <c r="AU13" s="151" t="s">
        <v>100</v>
      </c>
      <c r="AV13" s="200">
        <v>45366</v>
      </c>
      <c r="AW13" s="210" t="s">
        <v>79</v>
      </c>
      <c r="AX13" s="158"/>
    </row>
    <row r="14" s="111" customFormat="1" ht="166" customHeight="1" spans="1:50">
      <c r="A14" s="149">
        <f>SUBTOTAL(103,$E$10:E14)</f>
        <v>5</v>
      </c>
      <c r="B14" s="150" t="s">
        <v>101</v>
      </c>
      <c r="C14" s="151" t="s">
        <v>101</v>
      </c>
      <c r="D14" s="149" t="s">
        <v>64</v>
      </c>
      <c r="E14" s="153" t="s">
        <v>102</v>
      </c>
      <c r="F14" s="151" t="s">
        <v>66</v>
      </c>
      <c r="G14" s="151" t="s">
        <v>67</v>
      </c>
      <c r="H14" s="149" t="s">
        <v>68</v>
      </c>
      <c r="I14" s="149" t="s">
        <v>103</v>
      </c>
      <c r="J14" s="167" t="s">
        <v>104</v>
      </c>
      <c r="K14" s="167" t="s">
        <v>105</v>
      </c>
      <c r="L14" s="152">
        <v>1</v>
      </c>
      <c r="M14" s="152">
        <v>8</v>
      </c>
      <c r="N14" s="152">
        <v>50</v>
      </c>
      <c r="O14" s="152">
        <v>150</v>
      </c>
      <c r="P14" s="152">
        <v>32</v>
      </c>
      <c r="Q14" s="152">
        <f t="shared" si="10"/>
        <v>32</v>
      </c>
      <c r="R14" s="152">
        <f t="shared" si="11"/>
        <v>32</v>
      </c>
      <c r="S14" s="152">
        <v>32</v>
      </c>
      <c r="T14" s="152"/>
      <c r="U14" s="152"/>
      <c r="V14" s="152"/>
      <c r="W14" s="152"/>
      <c r="X14" s="152"/>
      <c r="Y14" s="152"/>
      <c r="Z14" s="152"/>
      <c r="AA14" s="152"/>
      <c r="AB14" s="152"/>
      <c r="AC14" s="152"/>
      <c r="AD14" s="152">
        <f t="shared" si="1"/>
        <v>0</v>
      </c>
      <c r="AE14" s="152"/>
      <c r="AF14" s="152"/>
      <c r="AG14" s="152"/>
      <c r="AH14" s="152"/>
      <c r="AI14" s="152"/>
      <c r="AJ14" s="152"/>
      <c r="AK14" s="152"/>
      <c r="AL14" s="152"/>
      <c r="AM14" s="152"/>
      <c r="AN14" s="152"/>
      <c r="AO14" s="167" t="s">
        <v>106</v>
      </c>
      <c r="AP14" s="167" t="s">
        <v>107</v>
      </c>
      <c r="AQ14" s="167" t="s">
        <v>74</v>
      </c>
      <c r="AR14" s="157" t="s">
        <v>75</v>
      </c>
      <c r="AS14" s="159" t="s">
        <v>76</v>
      </c>
      <c r="AT14" s="151" t="s">
        <v>108</v>
      </c>
      <c r="AU14" s="151" t="s">
        <v>109</v>
      </c>
      <c r="AV14" s="200">
        <v>45366</v>
      </c>
      <c r="AW14" s="210" t="s">
        <v>79</v>
      </c>
      <c r="AX14" s="158"/>
    </row>
    <row r="15" s="112" customFormat="1" ht="409" customHeight="1" spans="1:50">
      <c r="A15" s="154">
        <f>SUBTOTAL(103,$E$10:E15)</f>
        <v>6</v>
      </c>
      <c r="B15" s="155" t="s">
        <v>110</v>
      </c>
      <c r="C15" s="155" t="s">
        <v>111</v>
      </c>
      <c r="D15" s="155" t="s">
        <v>112</v>
      </c>
      <c r="E15" s="155" t="s">
        <v>113</v>
      </c>
      <c r="F15" s="156" t="s">
        <v>114</v>
      </c>
      <c r="G15" s="156" t="s">
        <v>114</v>
      </c>
      <c r="H15" s="155" t="s">
        <v>115</v>
      </c>
      <c r="I15" s="155" t="s">
        <v>116</v>
      </c>
      <c r="J15" s="155" t="s">
        <v>117</v>
      </c>
      <c r="K15" s="168" t="s">
        <v>118</v>
      </c>
      <c r="L15" s="169">
        <v>1</v>
      </c>
      <c r="M15" s="169">
        <v>23</v>
      </c>
      <c r="N15" s="170">
        <v>18315</v>
      </c>
      <c r="O15" s="170">
        <v>18671</v>
      </c>
      <c r="P15" s="169">
        <v>2004.741728</v>
      </c>
      <c r="Q15" s="169">
        <f t="shared" si="10"/>
        <v>2004.741728</v>
      </c>
      <c r="R15" s="182">
        <f t="shared" si="11"/>
        <v>798.519228</v>
      </c>
      <c r="S15" s="183">
        <v>712.437135</v>
      </c>
      <c r="T15" s="183">
        <f>34.47735-14.675257</f>
        <v>19.802093</v>
      </c>
      <c r="U15" s="183">
        <v>0</v>
      </c>
      <c r="V15" s="183">
        <v>0</v>
      </c>
      <c r="W15" s="183">
        <v>0</v>
      </c>
      <c r="X15" s="183">
        <v>0</v>
      </c>
      <c r="Y15" s="183">
        <v>0</v>
      </c>
      <c r="Z15" s="183">
        <v>66.28</v>
      </c>
      <c r="AA15" s="183"/>
      <c r="AB15" s="183">
        <v>0</v>
      </c>
      <c r="AC15" s="183">
        <v>0</v>
      </c>
      <c r="AD15" s="183">
        <f t="shared" si="1"/>
        <v>1206.2225</v>
      </c>
      <c r="AE15" s="192">
        <v>5.344</v>
      </c>
      <c r="AF15" s="183">
        <v>125.8785</v>
      </c>
      <c r="AG15" s="183">
        <f>1027.556736+47.443264</f>
        <v>1075</v>
      </c>
      <c r="AH15" s="196"/>
      <c r="AI15" s="196">
        <v>0</v>
      </c>
      <c r="AJ15" s="196">
        <v>0</v>
      </c>
      <c r="AK15" s="196">
        <v>0</v>
      </c>
      <c r="AL15" s="196">
        <v>0</v>
      </c>
      <c r="AM15" s="182"/>
      <c r="AN15" s="182"/>
      <c r="AO15" s="201" t="s">
        <v>119</v>
      </c>
      <c r="AP15" s="201" t="s">
        <v>120</v>
      </c>
      <c r="AQ15" s="201" t="s">
        <v>119</v>
      </c>
      <c r="AR15" s="201" t="s">
        <v>120</v>
      </c>
      <c r="AS15" s="169" t="s">
        <v>76</v>
      </c>
      <c r="AT15" s="159" t="s">
        <v>121</v>
      </c>
      <c r="AU15" s="159" t="s">
        <v>122</v>
      </c>
      <c r="AV15" s="202">
        <v>45467</v>
      </c>
      <c r="AW15" s="201" t="s">
        <v>79</v>
      </c>
      <c r="AX15" s="169"/>
    </row>
    <row r="16" s="112" customFormat="1" ht="148" customHeight="1" spans="1:50">
      <c r="A16" s="154">
        <f>SUBTOTAL(103,$E$10:E16)</f>
        <v>7</v>
      </c>
      <c r="B16" s="155" t="s">
        <v>110</v>
      </c>
      <c r="C16" s="155" t="s">
        <v>123</v>
      </c>
      <c r="D16" s="157" t="s">
        <v>112</v>
      </c>
      <c r="E16" s="155" t="s">
        <v>124</v>
      </c>
      <c r="F16" s="156" t="s">
        <v>114</v>
      </c>
      <c r="G16" s="156" t="s">
        <v>114</v>
      </c>
      <c r="H16" s="155" t="s">
        <v>115</v>
      </c>
      <c r="I16" s="155" t="s">
        <v>125</v>
      </c>
      <c r="J16" s="155" t="s">
        <v>117</v>
      </c>
      <c r="K16" s="155" t="s">
        <v>126</v>
      </c>
      <c r="L16" s="169">
        <v>1</v>
      </c>
      <c r="M16" s="169">
        <v>3</v>
      </c>
      <c r="N16" s="170">
        <v>1465</v>
      </c>
      <c r="O16" s="170">
        <v>1465</v>
      </c>
      <c r="P16" s="169">
        <v>49.272</v>
      </c>
      <c r="Q16" s="169">
        <f t="shared" si="10"/>
        <v>49.272</v>
      </c>
      <c r="R16" s="182">
        <f t="shared" si="11"/>
        <v>0</v>
      </c>
      <c r="S16" s="183"/>
      <c r="T16" s="183"/>
      <c r="U16" s="183"/>
      <c r="V16" s="183"/>
      <c r="W16" s="183"/>
      <c r="X16" s="183"/>
      <c r="Y16" s="183"/>
      <c r="Z16" s="183"/>
      <c r="AA16" s="183"/>
      <c r="AB16" s="183"/>
      <c r="AC16" s="183"/>
      <c r="AD16" s="183">
        <f t="shared" si="1"/>
        <v>49.272</v>
      </c>
      <c r="AE16" s="193">
        <f>50.656-1.384</f>
        <v>49.272</v>
      </c>
      <c r="AF16" s="183"/>
      <c r="AG16" s="183"/>
      <c r="AH16" s="196"/>
      <c r="AI16" s="196"/>
      <c r="AJ16" s="196"/>
      <c r="AK16" s="196"/>
      <c r="AL16" s="196"/>
      <c r="AM16" s="182"/>
      <c r="AN16" s="182"/>
      <c r="AO16" s="201" t="s">
        <v>119</v>
      </c>
      <c r="AP16" s="201" t="s">
        <v>120</v>
      </c>
      <c r="AQ16" s="201" t="s">
        <v>119</v>
      </c>
      <c r="AR16" s="201" t="s">
        <v>120</v>
      </c>
      <c r="AS16" s="152" t="s">
        <v>76</v>
      </c>
      <c r="AT16" s="159" t="s">
        <v>127</v>
      </c>
      <c r="AU16" s="159" t="s">
        <v>128</v>
      </c>
      <c r="AV16" s="203">
        <v>45520</v>
      </c>
      <c r="AW16" s="145" t="s">
        <v>129</v>
      </c>
      <c r="AX16" s="169"/>
    </row>
    <row r="17" s="110" customFormat="1" ht="30" customHeight="1" spans="1:50">
      <c r="A17" s="146" t="s">
        <v>61</v>
      </c>
      <c r="B17" s="147"/>
      <c r="C17" s="148" t="s">
        <v>130</v>
      </c>
      <c r="D17" s="148"/>
      <c r="E17" s="148"/>
      <c r="F17" s="148"/>
      <c r="G17" s="148"/>
      <c r="H17" s="148"/>
      <c r="I17" s="148"/>
      <c r="J17" s="148"/>
      <c r="K17" s="148"/>
      <c r="L17" s="166">
        <f t="shared" ref="L17:Q17" si="12">SUM(L18:L27)</f>
        <v>10</v>
      </c>
      <c r="M17" s="166">
        <f t="shared" si="12"/>
        <v>69</v>
      </c>
      <c r="N17" s="166">
        <f t="shared" si="12"/>
        <v>25015</v>
      </c>
      <c r="O17" s="166">
        <f t="shared" si="12"/>
        <v>41350</v>
      </c>
      <c r="P17" s="166">
        <f t="shared" si="12"/>
        <v>22391.90305</v>
      </c>
      <c r="Q17" s="166">
        <f t="shared" si="12"/>
        <v>13144.371623</v>
      </c>
      <c r="R17" s="165">
        <f t="shared" ref="R17:AC17" si="13">SUM(R18:R27)</f>
        <v>11270.080319</v>
      </c>
      <c r="S17" s="165">
        <f t="shared" si="13"/>
        <v>5613.877721</v>
      </c>
      <c r="T17" s="165">
        <f t="shared" si="13"/>
        <v>3237.021171</v>
      </c>
      <c r="U17" s="165">
        <f t="shared" si="13"/>
        <v>1234.181427</v>
      </c>
      <c r="V17" s="165">
        <f t="shared" si="13"/>
        <v>0</v>
      </c>
      <c r="W17" s="165">
        <f t="shared" si="13"/>
        <v>0</v>
      </c>
      <c r="X17" s="165">
        <f t="shared" si="13"/>
        <v>0</v>
      </c>
      <c r="Y17" s="165">
        <f t="shared" si="13"/>
        <v>1035</v>
      </c>
      <c r="Z17" s="165">
        <f t="shared" si="13"/>
        <v>150</v>
      </c>
      <c r="AA17" s="165">
        <f t="shared" si="13"/>
        <v>0</v>
      </c>
      <c r="AB17" s="165">
        <f t="shared" si="13"/>
        <v>0</v>
      </c>
      <c r="AC17" s="165">
        <f t="shared" si="13"/>
        <v>0</v>
      </c>
      <c r="AD17" s="165">
        <f t="shared" si="1"/>
        <v>11121.822731</v>
      </c>
      <c r="AE17" s="165">
        <f t="shared" ref="AE17:AN17" si="14">SUM(AE18:AE27)</f>
        <v>1.384</v>
      </c>
      <c r="AF17" s="165">
        <f t="shared" si="14"/>
        <v>3107.088731</v>
      </c>
      <c r="AG17" s="165">
        <f t="shared" si="14"/>
        <v>0</v>
      </c>
      <c r="AH17" s="165">
        <f t="shared" si="14"/>
        <v>8013.35</v>
      </c>
      <c r="AI17" s="165">
        <f t="shared" si="14"/>
        <v>0</v>
      </c>
      <c r="AJ17" s="165">
        <f t="shared" si="14"/>
        <v>0</v>
      </c>
      <c r="AK17" s="165">
        <f t="shared" si="14"/>
        <v>0</v>
      </c>
      <c r="AL17" s="165">
        <f t="shared" si="14"/>
        <v>0</v>
      </c>
      <c r="AM17" s="165">
        <f t="shared" si="14"/>
        <v>0</v>
      </c>
      <c r="AN17" s="165">
        <f t="shared" si="14"/>
        <v>7800</v>
      </c>
      <c r="AO17" s="166"/>
      <c r="AP17" s="166"/>
      <c r="AQ17" s="166"/>
      <c r="AR17" s="166"/>
      <c r="AS17" s="166"/>
      <c r="AT17" s="166"/>
      <c r="AU17" s="166"/>
      <c r="AV17" s="166"/>
      <c r="AW17" s="166"/>
      <c r="AX17" s="166"/>
    </row>
    <row r="18" s="113" customFormat="1" ht="385" customHeight="1" spans="1:50">
      <c r="A18" s="149">
        <f>SUBTOTAL(103,$E$10:E18)</f>
        <v>8</v>
      </c>
      <c r="B18" s="150" t="s">
        <v>131</v>
      </c>
      <c r="C18" s="151" t="s">
        <v>131</v>
      </c>
      <c r="D18" s="151" t="s">
        <v>64</v>
      </c>
      <c r="E18" s="149" t="s">
        <v>132</v>
      </c>
      <c r="F18" s="149" t="s">
        <v>66</v>
      </c>
      <c r="G18" s="149" t="s">
        <v>133</v>
      </c>
      <c r="H18" s="149" t="s">
        <v>134</v>
      </c>
      <c r="I18" s="149" t="s">
        <v>135</v>
      </c>
      <c r="J18" s="149" t="s">
        <v>136</v>
      </c>
      <c r="K18" s="171" t="s">
        <v>137</v>
      </c>
      <c r="L18" s="149">
        <v>1</v>
      </c>
      <c r="M18" s="149">
        <v>1</v>
      </c>
      <c r="N18" s="149">
        <v>758</v>
      </c>
      <c r="O18" s="149">
        <v>3358</v>
      </c>
      <c r="P18" s="149">
        <v>1867.2809</v>
      </c>
      <c r="Q18" s="149">
        <f t="shared" ref="Q18:Q32" si="15">S18+T18+V18+W18+Y18+Z18+AB18+AE18+AF18+AJ18+AK18+AG18</f>
        <v>1346.016736</v>
      </c>
      <c r="R18" s="149">
        <f t="shared" ref="R18:R27" si="16">S18+T18+U18+V18+W18+X18+Y18+Z18+AA18+AB18+AC18</f>
        <v>1867.2809</v>
      </c>
      <c r="S18" s="184">
        <f>1000+346.016736</f>
        <v>1346.016736</v>
      </c>
      <c r="T18" s="184"/>
      <c r="U18" s="184">
        <f>P18-S18</f>
        <v>521.264164</v>
      </c>
      <c r="V18" s="152"/>
      <c r="W18" s="152"/>
      <c r="X18" s="152"/>
      <c r="Y18" s="152"/>
      <c r="Z18" s="152"/>
      <c r="AA18" s="152"/>
      <c r="AB18" s="152"/>
      <c r="AC18" s="152"/>
      <c r="AD18" s="152">
        <f t="shared" si="1"/>
        <v>0</v>
      </c>
      <c r="AE18" s="152"/>
      <c r="AF18" s="152"/>
      <c r="AG18" s="152"/>
      <c r="AH18" s="152"/>
      <c r="AI18" s="152"/>
      <c r="AJ18" s="152"/>
      <c r="AK18" s="152"/>
      <c r="AL18" s="152"/>
      <c r="AM18" s="152"/>
      <c r="AN18" s="152">
        <v>7800</v>
      </c>
      <c r="AO18" s="201" t="s">
        <v>119</v>
      </c>
      <c r="AP18" s="159" t="s">
        <v>120</v>
      </c>
      <c r="AQ18" s="201" t="s">
        <v>119</v>
      </c>
      <c r="AR18" s="159" t="s">
        <v>120</v>
      </c>
      <c r="AS18" s="159" t="s">
        <v>76</v>
      </c>
      <c r="AT18" s="171" t="s">
        <v>138</v>
      </c>
      <c r="AU18" s="178" t="s">
        <v>139</v>
      </c>
      <c r="AV18" s="152" t="s">
        <v>140</v>
      </c>
      <c r="AW18" s="152" t="s">
        <v>141</v>
      </c>
      <c r="AX18" s="153" t="s">
        <v>142</v>
      </c>
    </row>
    <row r="19" s="114" customFormat="1" ht="292" customHeight="1" spans="1:50">
      <c r="A19" s="149">
        <f>SUBTOTAL(103,$E$10:E19)</f>
        <v>9</v>
      </c>
      <c r="B19" s="150" t="s">
        <v>143</v>
      </c>
      <c r="C19" s="149" t="s">
        <v>143</v>
      </c>
      <c r="D19" s="149" t="s">
        <v>64</v>
      </c>
      <c r="E19" s="157" t="s">
        <v>144</v>
      </c>
      <c r="F19" s="151" t="s">
        <v>66</v>
      </c>
      <c r="G19" s="151" t="s">
        <v>133</v>
      </c>
      <c r="H19" s="152" t="s">
        <v>68</v>
      </c>
      <c r="I19" s="158" t="s">
        <v>145</v>
      </c>
      <c r="J19" s="157" t="s">
        <v>146</v>
      </c>
      <c r="K19" s="172" t="s">
        <v>147</v>
      </c>
      <c r="L19" s="152">
        <v>1</v>
      </c>
      <c r="M19" s="152">
        <v>7</v>
      </c>
      <c r="N19" s="152">
        <v>30</v>
      </c>
      <c r="O19" s="158">
        <v>124</v>
      </c>
      <c r="P19" s="158">
        <v>2325</v>
      </c>
      <c r="Q19" s="158">
        <f t="shared" si="15"/>
        <v>0</v>
      </c>
      <c r="R19" s="152">
        <f t="shared" si="16"/>
        <v>0</v>
      </c>
      <c r="S19" s="152"/>
      <c r="T19" s="152"/>
      <c r="U19" s="152"/>
      <c r="V19" s="152"/>
      <c r="W19" s="152"/>
      <c r="X19" s="152"/>
      <c r="Y19" s="152"/>
      <c r="Z19" s="152"/>
      <c r="AA19" s="152"/>
      <c r="AB19" s="152"/>
      <c r="AC19" s="152"/>
      <c r="AD19" s="152">
        <f t="shared" si="1"/>
        <v>2325</v>
      </c>
      <c r="AE19" s="152"/>
      <c r="AF19" s="152"/>
      <c r="AG19" s="152"/>
      <c r="AH19" s="152">
        <v>2325</v>
      </c>
      <c r="AI19" s="152"/>
      <c r="AJ19" s="152"/>
      <c r="AK19" s="152"/>
      <c r="AL19" s="152"/>
      <c r="AM19" s="152"/>
      <c r="AN19" s="152"/>
      <c r="AO19" s="152" t="s">
        <v>72</v>
      </c>
      <c r="AP19" s="152" t="s">
        <v>73</v>
      </c>
      <c r="AQ19" s="204" t="s">
        <v>119</v>
      </c>
      <c r="AR19" s="201" t="s">
        <v>120</v>
      </c>
      <c r="AS19" s="201" t="s">
        <v>76</v>
      </c>
      <c r="AT19" s="171" t="s">
        <v>148</v>
      </c>
      <c r="AU19" s="178" t="s">
        <v>149</v>
      </c>
      <c r="AV19" s="152" t="s">
        <v>140</v>
      </c>
      <c r="AW19" s="152" t="s">
        <v>150</v>
      </c>
      <c r="AX19" s="153"/>
    </row>
    <row r="20" s="114" customFormat="1" ht="326" customHeight="1" spans="1:50">
      <c r="A20" s="149">
        <f>SUBTOTAL(103,$E$10:E20)</f>
        <v>10</v>
      </c>
      <c r="B20" s="150" t="s">
        <v>151</v>
      </c>
      <c r="C20" s="149" t="s">
        <v>151</v>
      </c>
      <c r="D20" s="149" t="s">
        <v>64</v>
      </c>
      <c r="E20" s="157" t="s">
        <v>152</v>
      </c>
      <c r="F20" s="153" t="s">
        <v>66</v>
      </c>
      <c r="G20" s="153" t="s">
        <v>133</v>
      </c>
      <c r="H20" s="151" t="s">
        <v>153</v>
      </c>
      <c r="I20" s="151" t="s">
        <v>154</v>
      </c>
      <c r="J20" s="158" t="s">
        <v>70</v>
      </c>
      <c r="K20" s="171" t="s">
        <v>155</v>
      </c>
      <c r="L20" s="152">
        <v>1</v>
      </c>
      <c r="M20" s="152">
        <v>9</v>
      </c>
      <c r="N20" s="152">
        <v>180</v>
      </c>
      <c r="O20" s="152">
        <v>756</v>
      </c>
      <c r="P20" s="158">
        <v>3300</v>
      </c>
      <c r="Q20" s="158">
        <f t="shared" si="15"/>
        <v>3300</v>
      </c>
      <c r="R20" s="152">
        <f t="shared" si="16"/>
        <v>3052.640377</v>
      </c>
      <c r="S20" s="152">
        <f>3300-247.359623</f>
        <v>3052.640377</v>
      </c>
      <c r="T20" s="152"/>
      <c r="U20" s="152"/>
      <c r="V20" s="152"/>
      <c r="W20" s="152"/>
      <c r="X20" s="152"/>
      <c r="Y20" s="152"/>
      <c r="Z20" s="152"/>
      <c r="AA20" s="152"/>
      <c r="AB20" s="152"/>
      <c r="AC20" s="152"/>
      <c r="AD20" s="152">
        <f t="shared" si="1"/>
        <v>247.359623</v>
      </c>
      <c r="AE20" s="152"/>
      <c r="AF20" s="152">
        <v>247.359623</v>
      </c>
      <c r="AG20" s="152"/>
      <c r="AH20" s="152"/>
      <c r="AI20" s="152"/>
      <c r="AJ20" s="152"/>
      <c r="AK20" s="152"/>
      <c r="AL20" s="152"/>
      <c r="AM20" s="152"/>
      <c r="AN20" s="152"/>
      <c r="AO20" s="158" t="s">
        <v>84</v>
      </c>
      <c r="AP20" s="153" t="s">
        <v>85</v>
      </c>
      <c r="AQ20" s="201" t="s">
        <v>119</v>
      </c>
      <c r="AR20" s="198" t="s">
        <v>120</v>
      </c>
      <c r="AS20" s="198" t="s">
        <v>76</v>
      </c>
      <c r="AT20" s="171" t="s">
        <v>156</v>
      </c>
      <c r="AU20" s="171" t="s">
        <v>157</v>
      </c>
      <c r="AV20" s="152" t="s">
        <v>140</v>
      </c>
      <c r="AW20" s="158" t="s">
        <v>150</v>
      </c>
      <c r="AX20" s="153"/>
    </row>
    <row r="21" s="114" customFormat="1" ht="182" customHeight="1" spans="1:50">
      <c r="A21" s="149">
        <f>SUBTOTAL(103,$E$10:E21)</f>
        <v>11</v>
      </c>
      <c r="B21" s="150" t="s">
        <v>158</v>
      </c>
      <c r="C21" s="149" t="s">
        <v>158</v>
      </c>
      <c r="D21" s="149" t="s">
        <v>64</v>
      </c>
      <c r="E21" s="157" t="s">
        <v>159</v>
      </c>
      <c r="F21" s="151" t="s">
        <v>66</v>
      </c>
      <c r="G21" s="151" t="s">
        <v>133</v>
      </c>
      <c r="H21" s="152" t="s">
        <v>153</v>
      </c>
      <c r="I21" s="158" t="s">
        <v>160</v>
      </c>
      <c r="J21" s="157" t="s">
        <v>70</v>
      </c>
      <c r="K21" s="172" t="s">
        <v>161</v>
      </c>
      <c r="L21" s="152">
        <v>1</v>
      </c>
      <c r="M21" s="152">
        <v>2</v>
      </c>
      <c r="N21" s="152">
        <v>521</v>
      </c>
      <c r="O21" s="152">
        <v>2105</v>
      </c>
      <c r="P21" s="158">
        <v>2298.35</v>
      </c>
      <c r="Q21" s="158">
        <f t="shared" si="15"/>
        <v>0</v>
      </c>
      <c r="R21" s="152">
        <f t="shared" si="16"/>
        <v>0</v>
      </c>
      <c r="S21" s="152"/>
      <c r="T21" s="152"/>
      <c r="U21" s="152"/>
      <c r="V21" s="152"/>
      <c r="W21" s="152"/>
      <c r="X21" s="152"/>
      <c r="Y21" s="152"/>
      <c r="Z21" s="152"/>
      <c r="AA21" s="152"/>
      <c r="AB21" s="152"/>
      <c r="AC21" s="152"/>
      <c r="AD21" s="152">
        <f t="shared" si="1"/>
        <v>2298.35</v>
      </c>
      <c r="AE21" s="152"/>
      <c r="AF21" s="152"/>
      <c r="AG21" s="152"/>
      <c r="AH21" s="152">
        <v>2298.35</v>
      </c>
      <c r="AI21" s="152"/>
      <c r="AJ21" s="152"/>
      <c r="AK21" s="152"/>
      <c r="AL21" s="152"/>
      <c r="AM21" s="152"/>
      <c r="AN21" s="152"/>
      <c r="AO21" s="158" t="s">
        <v>162</v>
      </c>
      <c r="AP21" s="153" t="s">
        <v>163</v>
      </c>
      <c r="AQ21" s="204" t="s">
        <v>119</v>
      </c>
      <c r="AR21" s="201" t="s">
        <v>120</v>
      </c>
      <c r="AS21" s="201" t="s">
        <v>76</v>
      </c>
      <c r="AT21" s="171" t="s">
        <v>164</v>
      </c>
      <c r="AU21" s="171" t="s">
        <v>165</v>
      </c>
      <c r="AV21" s="152" t="s">
        <v>140</v>
      </c>
      <c r="AW21" s="158" t="s">
        <v>150</v>
      </c>
      <c r="AX21" s="153"/>
    </row>
    <row r="22" s="114" customFormat="1" ht="276" customHeight="1" spans="1:50">
      <c r="A22" s="149">
        <f>SUBTOTAL(103,$E$10:E22)</f>
        <v>12</v>
      </c>
      <c r="B22" s="150" t="s">
        <v>166</v>
      </c>
      <c r="C22" s="149" t="s">
        <v>166</v>
      </c>
      <c r="D22" s="149" t="s">
        <v>64</v>
      </c>
      <c r="E22" s="157" t="s">
        <v>167</v>
      </c>
      <c r="F22" s="151" t="s">
        <v>66</v>
      </c>
      <c r="G22" s="151" t="s">
        <v>133</v>
      </c>
      <c r="H22" s="152" t="s">
        <v>68</v>
      </c>
      <c r="I22" s="158" t="s">
        <v>168</v>
      </c>
      <c r="J22" s="157" t="s">
        <v>70</v>
      </c>
      <c r="K22" s="172" t="s">
        <v>169</v>
      </c>
      <c r="L22" s="152">
        <v>1</v>
      </c>
      <c r="M22" s="152">
        <v>10</v>
      </c>
      <c r="N22" s="152">
        <v>100</v>
      </c>
      <c r="O22" s="152">
        <v>150</v>
      </c>
      <c r="P22" s="158">
        <v>3390</v>
      </c>
      <c r="Q22" s="158">
        <f t="shared" si="15"/>
        <v>0</v>
      </c>
      <c r="R22" s="152">
        <f t="shared" si="16"/>
        <v>0</v>
      </c>
      <c r="S22" s="152"/>
      <c r="T22" s="152"/>
      <c r="U22" s="152"/>
      <c r="V22" s="152"/>
      <c r="W22" s="152"/>
      <c r="X22" s="152"/>
      <c r="Y22" s="152"/>
      <c r="Z22" s="152"/>
      <c r="AA22" s="152"/>
      <c r="AB22" s="152"/>
      <c r="AC22" s="152"/>
      <c r="AD22" s="152">
        <f t="shared" si="1"/>
        <v>3390</v>
      </c>
      <c r="AE22" s="152"/>
      <c r="AF22" s="152"/>
      <c r="AG22" s="152"/>
      <c r="AH22" s="152">
        <v>3390</v>
      </c>
      <c r="AI22" s="152"/>
      <c r="AJ22" s="152"/>
      <c r="AK22" s="152"/>
      <c r="AL22" s="152"/>
      <c r="AM22" s="152"/>
      <c r="AN22" s="152"/>
      <c r="AO22" s="158" t="s">
        <v>170</v>
      </c>
      <c r="AP22" s="153" t="s">
        <v>171</v>
      </c>
      <c r="AQ22" s="204" t="s">
        <v>119</v>
      </c>
      <c r="AR22" s="201" t="s">
        <v>120</v>
      </c>
      <c r="AS22" s="201" t="s">
        <v>76</v>
      </c>
      <c r="AT22" s="171" t="s">
        <v>172</v>
      </c>
      <c r="AU22" s="171" t="s">
        <v>172</v>
      </c>
      <c r="AV22" s="152" t="s">
        <v>140</v>
      </c>
      <c r="AW22" s="158" t="s">
        <v>150</v>
      </c>
      <c r="AX22" s="153"/>
    </row>
    <row r="23" s="114" customFormat="1" ht="189" customHeight="1" spans="1:50">
      <c r="A23" s="149">
        <f>SUBTOTAL(103,$E$10:E23)</f>
        <v>13</v>
      </c>
      <c r="B23" s="150" t="s">
        <v>173</v>
      </c>
      <c r="C23" s="149" t="s">
        <v>173</v>
      </c>
      <c r="D23" s="149" t="s">
        <v>64</v>
      </c>
      <c r="E23" s="149" t="s">
        <v>174</v>
      </c>
      <c r="F23" s="157" t="s">
        <v>66</v>
      </c>
      <c r="G23" s="151" t="s">
        <v>133</v>
      </c>
      <c r="H23" s="151" t="s">
        <v>68</v>
      </c>
      <c r="I23" s="152" t="s">
        <v>175</v>
      </c>
      <c r="J23" s="158" t="s">
        <v>176</v>
      </c>
      <c r="K23" s="153" t="s">
        <v>177</v>
      </c>
      <c r="L23" s="152">
        <v>1</v>
      </c>
      <c r="M23" s="152">
        <v>3</v>
      </c>
      <c r="N23" s="152">
        <v>25</v>
      </c>
      <c r="O23" s="152">
        <v>90</v>
      </c>
      <c r="P23" s="158">
        <v>1185</v>
      </c>
      <c r="Q23" s="158">
        <f t="shared" si="15"/>
        <v>1185</v>
      </c>
      <c r="R23" s="152">
        <f t="shared" si="16"/>
        <v>1185</v>
      </c>
      <c r="S23" s="152"/>
      <c r="T23" s="152"/>
      <c r="U23" s="152"/>
      <c r="V23" s="152"/>
      <c r="W23" s="152"/>
      <c r="X23" s="152"/>
      <c r="Y23" s="152">
        <v>1035</v>
      </c>
      <c r="Z23" s="152">
        <v>150</v>
      </c>
      <c r="AA23" s="152"/>
      <c r="AB23" s="152"/>
      <c r="AC23" s="152"/>
      <c r="AD23" s="152">
        <f t="shared" si="1"/>
        <v>0</v>
      </c>
      <c r="AE23" s="152"/>
      <c r="AF23" s="152"/>
      <c r="AG23" s="152"/>
      <c r="AH23" s="152"/>
      <c r="AI23" s="152"/>
      <c r="AJ23" s="152"/>
      <c r="AK23" s="152"/>
      <c r="AL23" s="152"/>
      <c r="AM23" s="152"/>
      <c r="AN23" s="152"/>
      <c r="AO23" s="158" t="s">
        <v>91</v>
      </c>
      <c r="AP23" s="153" t="s">
        <v>92</v>
      </c>
      <c r="AQ23" s="204" t="s">
        <v>119</v>
      </c>
      <c r="AR23" s="201" t="s">
        <v>120</v>
      </c>
      <c r="AS23" s="201" t="s">
        <v>76</v>
      </c>
      <c r="AT23" s="171" t="s">
        <v>178</v>
      </c>
      <c r="AU23" s="178" t="s">
        <v>179</v>
      </c>
      <c r="AV23" s="152" t="s">
        <v>140</v>
      </c>
      <c r="AW23" s="158" t="s">
        <v>150</v>
      </c>
      <c r="AX23" s="153"/>
    </row>
    <row r="24" s="115" customFormat="1" ht="165" customHeight="1" spans="1:50">
      <c r="A24" s="158">
        <f>SUBTOTAL(103,$E$10:E24)</f>
        <v>14</v>
      </c>
      <c r="B24" s="150" t="s">
        <v>180</v>
      </c>
      <c r="C24" s="149" t="s">
        <v>180</v>
      </c>
      <c r="D24" s="152" t="s">
        <v>64</v>
      </c>
      <c r="E24" s="158" t="s">
        <v>181</v>
      </c>
      <c r="F24" s="152" t="s">
        <v>66</v>
      </c>
      <c r="G24" s="152" t="s">
        <v>133</v>
      </c>
      <c r="H24" s="149" t="s">
        <v>68</v>
      </c>
      <c r="I24" s="158" t="s">
        <v>182</v>
      </c>
      <c r="J24" s="157" t="s">
        <v>183</v>
      </c>
      <c r="K24" s="172" t="s">
        <v>184</v>
      </c>
      <c r="L24" s="152">
        <v>1</v>
      </c>
      <c r="M24" s="152">
        <v>1</v>
      </c>
      <c r="N24" s="152">
        <v>10</v>
      </c>
      <c r="O24" s="158">
        <v>21</v>
      </c>
      <c r="P24" s="158">
        <v>60</v>
      </c>
      <c r="Q24" s="158">
        <f t="shared" si="15"/>
        <v>0</v>
      </c>
      <c r="R24" s="152">
        <f t="shared" si="16"/>
        <v>60</v>
      </c>
      <c r="S24" s="157"/>
      <c r="T24" s="157"/>
      <c r="U24" s="157">
        <v>60</v>
      </c>
      <c r="V24" s="153"/>
      <c r="W24" s="153"/>
      <c r="X24" s="153"/>
      <c r="Y24" s="153"/>
      <c r="Z24" s="153"/>
      <c r="AA24" s="153"/>
      <c r="AB24" s="153"/>
      <c r="AC24" s="153"/>
      <c r="AD24" s="153">
        <f t="shared" si="1"/>
        <v>0</v>
      </c>
      <c r="AE24" s="153"/>
      <c r="AF24" s="153"/>
      <c r="AG24" s="153"/>
      <c r="AH24" s="153"/>
      <c r="AI24" s="153"/>
      <c r="AJ24" s="153"/>
      <c r="AK24" s="153"/>
      <c r="AL24" s="153"/>
      <c r="AM24" s="153"/>
      <c r="AN24" s="153"/>
      <c r="AO24" s="153" t="s">
        <v>185</v>
      </c>
      <c r="AP24" s="205" t="s">
        <v>186</v>
      </c>
      <c r="AQ24" s="198" t="s">
        <v>119</v>
      </c>
      <c r="AR24" s="201" t="s">
        <v>120</v>
      </c>
      <c r="AS24" s="201" t="s">
        <v>76</v>
      </c>
      <c r="AT24" s="171" t="s">
        <v>187</v>
      </c>
      <c r="AU24" s="178" t="s">
        <v>188</v>
      </c>
      <c r="AV24" s="152" t="s">
        <v>140</v>
      </c>
      <c r="AW24" s="152" t="s">
        <v>150</v>
      </c>
      <c r="AX24" s="153"/>
    </row>
    <row r="25" s="114" customFormat="1" ht="189" customHeight="1" spans="1:50">
      <c r="A25" s="149">
        <f>SUBTOTAL(103,$E$10:E25)</f>
        <v>15</v>
      </c>
      <c r="B25" s="150" t="s">
        <v>189</v>
      </c>
      <c r="C25" s="149" t="s">
        <v>189</v>
      </c>
      <c r="D25" s="149" t="s">
        <v>64</v>
      </c>
      <c r="E25" s="157" t="s">
        <v>190</v>
      </c>
      <c r="F25" s="149" t="s">
        <v>66</v>
      </c>
      <c r="G25" s="149" t="s">
        <v>133</v>
      </c>
      <c r="H25" s="152" t="s">
        <v>68</v>
      </c>
      <c r="I25" s="167" t="s">
        <v>191</v>
      </c>
      <c r="J25" s="153" t="s">
        <v>183</v>
      </c>
      <c r="K25" s="167" t="s">
        <v>192</v>
      </c>
      <c r="L25" s="152">
        <v>1</v>
      </c>
      <c r="M25" s="152">
        <v>6</v>
      </c>
      <c r="N25" s="152">
        <v>3565</v>
      </c>
      <c r="O25" s="158">
        <v>14861</v>
      </c>
      <c r="P25" s="158">
        <v>63</v>
      </c>
      <c r="Q25" s="158">
        <f t="shared" si="15"/>
        <v>0</v>
      </c>
      <c r="R25" s="152">
        <f t="shared" si="16"/>
        <v>63</v>
      </c>
      <c r="S25" s="152"/>
      <c r="T25" s="152"/>
      <c r="U25" s="152">
        <v>63</v>
      </c>
      <c r="V25" s="152"/>
      <c r="W25" s="152"/>
      <c r="X25" s="152"/>
      <c r="Y25" s="152"/>
      <c r="Z25" s="152"/>
      <c r="AA25" s="152"/>
      <c r="AB25" s="152"/>
      <c r="AC25" s="152"/>
      <c r="AD25" s="152">
        <f t="shared" si="1"/>
        <v>0</v>
      </c>
      <c r="AE25" s="152"/>
      <c r="AF25" s="152"/>
      <c r="AG25" s="152"/>
      <c r="AH25" s="152"/>
      <c r="AI25" s="152"/>
      <c r="AJ25" s="152"/>
      <c r="AK25" s="152"/>
      <c r="AL25" s="152"/>
      <c r="AM25" s="152"/>
      <c r="AN25" s="152"/>
      <c r="AO25" s="152" t="s">
        <v>72</v>
      </c>
      <c r="AP25" s="152" t="s">
        <v>73</v>
      </c>
      <c r="AQ25" s="204" t="s">
        <v>119</v>
      </c>
      <c r="AR25" s="201" t="s">
        <v>120</v>
      </c>
      <c r="AS25" s="201" t="s">
        <v>76</v>
      </c>
      <c r="AT25" s="171" t="s">
        <v>193</v>
      </c>
      <c r="AU25" s="171" t="s">
        <v>194</v>
      </c>
      <c r="AV25" s="152" t="s">
        <v>140</v>
      </c>
      <c r="AW25" s="152" t="s">
        <v>150</v>
      </c>
      <c r="AX25" s="153"/>
    </row>
    <row r="26" s="116" customFormat="1" ht="180" customHeight="1" spans="1:50">
      <c r="A26" s="149">
        <f>SUBTOTAL(103,$E$10:E26)</f>
        <v>16</v>
      </c>
      <c r="B26" s="150" t="s">
        <v>195</v>
      </c>
      <c r="C26" s="149" t="s">
        <v>195</v>
      </c>
      <c r="D26" s="157" t="s">
        <v>64</v>
      </c>
      <c r="E26" s="157" t="s">
        <v>196</v>
      </c>
      <c r="F26" s="152" t="s">
        <v>66</v>
      </c>
      <c r="G26" s="149" t="s">
        <v>133</v>
      </c>
      <c r="H26" s="152" t="s">
        <v>68</v>
      </c>
      <c r="I26" s="152" t="s">
        <v>197</v>
      </c>
      <c r="J26" s="152" t="s">
        <v>198</v>
      </c>
      <c r="K26" s="173" t="s">
        <v>199</v>
      </c>
      <c r="L26" s="152">
        <v>1</v>
      </c>
      <c r="M26" s="152">
        <v>1</v>
      </c>
      <c r="N26" s="152">
        <v>10</v>
      </c>
      <c r="O26" s="152">
        <v>40</v>
      </c>
      <c r="P26" s="158">
        <v>398</v>
      </c>
      <c r="Q26" s="158">
        <f t="shared" si="15"/>
        <v>398</v>
      </c>
      <c r="R26" s="152">
        <f t="shared" si="16"/>
        <v>398</v>
      </c>
      <c r="S26" s="152">
        <v>398</v>
      </c>
      <c r="T26" s="152"/>
      <c r="U26" s="152"/>
      <c r="V26" s="152"/>
      <c r="W26" s="152"/>
      <c r="X26" s="152"/>
      <c r="Y26" s="152"/>
      <c r="Z26" s="152"/>
      <c r="AA26" s="152"/>
      <c r="AB26" s="152"/>
      <c r="AC26" s="152"/>
      <c r="AD26" s="152">
        <f t="shared" si="1"/>
        <v>0</v>
      </c>
      <c r="AE26" s="152"/>
      <c r="AF26" s="152"/>
      <c r="AG26" s="152"/>
      <c r="AH26" s="152"/>
      <c r="AI26" s="152"/>
      <c r="AJ26" s="152"/>
      <c r="AK26" s="152"/>
      <c r="AL26" s="152"/>
      <c r="AM26" s="152"/>
      <c r="AN26" s="152"/>
      <c r="AO26" s="201" t="s">
        <v>119</v>
      </c>
      <c r="AP26" s="159" t="s">
        <v>120</v>
      </c>
      <c r="AQ26" s="201" t="s">
        <v>119</v>
      </c>
      <c r="AR26" s="159" t="s">
        <v>120</v>
      </c>
      <c r="AS26" s="159" t="s">
        <v>76</v>
      </c>
      <c r="AT26" s="171" t="s">
        <v>200</v>
      </c>
      <c r="AU26" s="171" t="s">
        <v>201</v>
      </c>
      <c r="AV26" s="152" t="s">
        <v>140</v>
      </c>
      <c r="AW26" s="152" t="s">
        <v>150</v>
      </c>
      <c r="AX26" s="152"/>
    </row>
    <row r="27" s="116" customFormat="1" ht="409" customHeight="1" spans="1:50">
      <c r="A27" s="149">
        <f>SUBTOTAL(103,$E$10:E27)</f>
        <v>17</v>
      </c>
      <c r="B27" s="149" t="s">
        <v>202</v>
      </c>
      <c r="C27" s="149" t="s">
        <v>203</v>
      </c>
      <c r="D27" s="157" t="s">
        <v>112</v>
      </c>
      <c r="E27" s="159" t="s">
        <v>204</v>
      </c>
      <c r="F27" s="152" t="s">
        <v>205</v>
      </c>
      <c r="G27" s="149" t="s">
        <v>205</v>
      </c>
      <c r="H27" s="155" t="s">
        <v>115</v>
      </c>
      <c r="I27" s="152" t="s">
        <v>206</v>
      </c>
      <c r="J27" s="152" t="s">
        <v>117</v>
      </c>
      <c r="K27" s="174" t="s">
        <v>207</v>
      </c>
      <c r="L27" s="152">
        <v>1</v>
      </c>
      <c r="M27" s="158">
        <v>29</v>
      </c>
      <c r="N27" s="158">
        <v>19816</v>
      </c>
      <c r="O27" s="158">
        <v>19845</v>
      </c>
      <c r="P27" s="158">
        <v>7505.27215</v>
      </c>
      <c r="Q27" s="158">
        <f t="shared" si="15"/>
        <v>6915.354887</v>
      </c>
      <c r="R27" s="152">
        <f t="shared" si="16"/>
        <v>4644.159042</v>
      </c>
      <c r="S27" s="185">
        <f>360.395755+300+156.824853</f>
        <v>817.220608</v>
      </c>
      <c r="T27" s="186">
        <f>2222.345914+1000+14.675257</f>
        <v>3237.021171</v>
      </c>
      <c r="U27" s="185">
        <f>P27-S27-T27-AF27-AE27</f>
        <v>589.917263</v>
      </c>
      <c r="V27" s="185">
        <v>0</v>
      </c>
      <c r="W27" s="185">
        <v>0</v>
      </c>
      <c r="X27" s="185">
        <v>0</v>
      </c>
      <c r="Y27" s="185">
        <v>0</v>
      </c>
      <c r="Z27" s="185">
        <v>0</v>
      </c>
      <c r="AA27" s="185">
        <v>0</v>
      </c>
      <c r="AB27" s="185">
        <v>0</v>
      </c>
      <c r="AC27" s="185">
        <v>0</v>
      </c>
      <c r="AD27" s="185">
        <f t="shared" si="1"/>
        <v>2861.113108</v>
      </c>
      <c r="AE27" s="185">
        <v>1.384</v>
      </c>
      <c r="AF27" s="185">
        <f>1890.7683+774.007768+194.95304</f>
        <v>2859.729108</v>
      </c>
      <c r="AG27" s="197"/>
      <c r="AH27" s="152">
        <v>0</v>
      </c>
      <c r="AI27" s="152">
        <v>0</v>
      </c>
      <c r="AJ27" s="152">
        <v>0</v>
      </c>
      <c r="AK27" s="152">
        <v>0</v>
      </c>
      <c r="AL27" s="152"/>
      <c r="AM27" s="152"/>
      <c r="AN27" s="152">
        <v>0</v>
      </c>
      <c r="AO27" s="201" t="s">
        <v>119</v>
      </c>
      <c r="AP27" s="159" t="s">
        <v>120</v>
      </c>
      <c r="AQ27" s="201" t="s">
        <v>119</v>
      </c>
      <c r="AR27" s="159" t="s">
        <v>120</v>
      </c>
      <c r="AS27" s="159" t="s">
        <v>76</v>
      </c>
      <c r="AT27" s="206" t="s">
        <v>208</v>
      </c>
      <c r="AU27" s="207" t="s">
        <v>209</v>
      </c>
      <c r="AV27" s="208">
        <v>45467</v>
      </c>
      <c r="AW27" s="152" t="s">
        <v>79</v>
      </c>
      <c r="AX27" s="152"/>
    </row>
    <row r="28" s="110" customFormat="1" ht="30" customHeight="1" spans="1:50">
      <c r="A28" s="146" t="s">
        <v>61</v>
      </c>
      <c r="B28" s="147"/>
      <c r="C28" s="148" t="s">
        <v>210</v>
      </c>
      <c r="D28" s="148"/>
      <c r="E28" s="148"/>
      <c r="F28" s="148"/>
      <c r="G28" s="148"/>
      <c r="H28" s="148"/>
      <c r="I28" s="148"/>
      <c r="J28" s="148"/>
      <c r="K28" s="148"/>
      <c r="L28" s="166"/>
      <c r="M28" s="166"/>
      <c r="N28" s="166"/>
      <c r="O28" s="166"/>
      <c r="P28" s="166"/>
      <c r="Q28" s="166"/>
      <c r="R28" s="165"/>
      <c r="S28" s="165"/>
      <c r="T28" s="165"/>
      <c r="U28" s="165"/>
      <c r="V28" s="165"/>
      <c r="W28" s="165"/>
      <c r="X28" s="165"/>
      <c r="Y28" s="165"/>
      <c r="Z28" s="165"/>
      <c r="AA28" s="165"/>
      <c r="AB28" s="165"/>
      <c r="AC28" s="165"/>
      <c r="AD28" s="165">
        <f t="shared" si="1"/>
        <v>0</v>
      </c>
      <c r="AE28" s="165"/>
      <c r="AF28" s="165"/>
      <c r="AG28" s="165"/>
      <c r="AH28" s="165"/>
      <c r="AI28" s="165"/>
      <c r="AJ28" s="165"/>
      <c r="AK28" s="165"/>
      <c r="AL28" s="165"/>
      <c r="AM28" s="165"/>
      <c r="AN28" s="165"/>
      <c r="AO28" s="166"/>
      <c r="AP28" s="166"/>
      <c r="AQ28" s="166"/>
      <c r="AR28" s="166"/>
      <c r="AS28" s="166"/>
      <c r="AT28" s="166"/>
      <c r="AU28" s="166"/>
      <c r="AV28" s="166"/>
      <c r="AW28" s="166"/>
      <c r="AX28" s="166"/>
    </row>
    <row r="29" s="110" customFormat="1" ht="30" customHeight="1" spans="1:50">
      <c r="A29" s="146" t="s">
        <v>61</v>
      </c>
      <c r="B29" s="147"/>
      <c r="C29" s="148" t="s">
        <v>211</v>
      </c>
      <c r="D29" s="148"/>
      <c r="E29" s="148"/>
      <c r="F29" s="148"/>
      <c r="G29" s="148"/>
      <c r="H29" s="148"/>
      <c r="I29" s="148"/>
      <c r="J29" s="148"/>
      <c r="K29" s="148"/>
      <c r="L29" s="166">
        <f t="shared" ref="L29:Q29" si="17">SUM(L30:L31)</f>
        <v>2</v>
      </c>
      <c r="M29" s="166">
        <f t="shared" si="17"/>
        <v>9188.09</v>
      </c>
      <c r="N29" s="166">
        <f t="shared" si="17"/>
        <v>1080</v>
      </c>
      <c r="O29" s="166">
        <f t="shared" si="17"/>
        <v>4749</v>
      </c>
      <c r="P29" s="166">
        <f t="shared" si="17"/>
        <v>534.47735</v>
      </c>
      <c r="Q29" s="166">
        <f t="shared" si="17"/>
        <v>500</v>
      </c>
      <c r="R29" s="165">
        <f t="shared" ref="R29:AC29" si="18">SUM(R30:R31)</f>
        <v>534.47735</v>
      </c>
      <c r="S29" s="165">
        <f t="shared" si="18"/>
        <v>500</v>
      </c>
      <c r="T29" s="165">
        <f t="shared" si="18"/>
        <v>0</v>
      </c>
      <c r="U29" s="165">
        <f t="shared" si="18"/>
        <v>34.47735</v>
      </c>
      <c r="V29" s="165">
        <f t="shared" si="18"/>
        <v>0</v>
      </c>
      <c r="W29" s="165">
        <f t="shared" si="18"/>
        <v>0</v>
      </c>
      <c r="X29" s="165">
        <f t="shared" si="18"/>
        <v>0</v>
      </c>
      <c r="Y29" s="165">
        <f t="shared" si="18"/>
        <v>0</v>
      </c>
      <c r="Z29" s="165">
        <f t="shared" si="18"/>
        <v>0</v>
      </c>
      <c r="AA29" s="165">
        <f t="shared" si="18"/>
        <v>0</v>
      </c>
      <c r="AB29" s="165">
        <f t="shared" si="18"/>
        <v>0</v>
      </c>
      <c r="AC29" s="165">
        <f t="shared" si="18"/>
        <v>0</v>
      </c>
      <c r="AD29" s="165">
        <f t="shared" si="1"/>
        <v>0</v>
      </c>
      <c r="AE29" s="165">
        <f t="shared" ref="AE29:AL29" si="19">SUM(AE30:AE31)</f>
        <v>0</v>
      </c>
      <c r="AF29" s="165">
        <f t="shared" si="19"/>
        <v>0</v>
      </c>
      <c r="AG29" s="165">
        <f t="shared" si="19"/>
        <v>0</v>
      </c>
      <c r="AH29" s="165">
        <f t="shared" si="19"/>
        <v>0</v>
      </c>
      <c r="AI29" s="165">
        <f t="shared" si="19"/>
        <v>0</v>
      </c>
      <c r="AJ29" s="165">
        <f t="shared" si="19"/>
        <v>0</v>
      </c>
      <c r="AK29" s="165">
        <f t="shared" si="19"/>
        <v>0</v>
      </c>
      <c r="AL29" s="165">
        <f t="shared" si="19"/>
        <v>0</v>
      </c>
      <c r="AM29" s="165">
        <f>SUM(AM30:AM30)</f>
        <v>0</v>
      </c>
      <c r="AN29" s="165">
        <f>SUM(AN30:AN30)</f>
        <v>0</v>
      </c>
      <c r="AO29" s="166"/>
      <c r="AP29" s="166"/>
      <c r="AQ29" s="166"/>
      <c r="AR29" s="166"/>
      <c r="AS29" s="166"/>
      <c r="AT29" s="166"/>
      <c r="AU29" s="166"/>
      <c r="AV29" s="166"/>
      <c r="AW29" s="166"/>
      <c r="AX29" s="166"/>
    </row>
    <row r="30" s="117" customFormat="1" ht="211" customHeight="1" spans="1:50">
      <c r="A30" s="152">
        <f>SUBTOTAL(103,$E$10:E30)</f>
        <v>18</v>
      </c>
      <c r="B30" s="150" t="s">
        <v>212</v>
      </c>
      <c r="C30" s="158" t="s">
        <v>212</v>
      </c>
      <c r="D30" s="152" t="s">
        <v>64</v>
      </c>
      <c r="E30" s="158" t="s">
        <v>213</v>
      </c>
      <c r="F30" s="152" t="s">
        <v>66</v>
      </c>
      <c r="G30" s="152" t="s">
        <v>214</v>
      </c>
      <c r="H30" s="152" t="s">
        <v>68</v>
      </c>
      <c r="I30" s="152" t="s">
        <v>215</v>
      </c>
      <c r="J30" s="158" t="s">
        <v>70</v>
      </c>
      <c r="K30" s="171" t="s">
        <v>216</v>
      </c>
      <c r="L30" s="158">
        <v>1</v>
      </c>
      <c r="M30" s="158">
        <f>6000+960</f>
        <v>6960</v>
      </c>
      <c r="N30" s="158">
        <v>612</v>
      </c>
      <c r="O30" s="158">
        <v>2768</v>
      </c>
      <c r="P30" s="158">
        <v>500</v>
      </c>
      <c r="Q30" s="158">
        <f>S30+T30+V30+W30+Y30+Z30+AB30+AE30+AF30+AJ30+AK30+AG30</f>
        <v>500</v>
      </c>
      <c r="R30" s="152">
        <f>S30+T30+U30+V30+W30+X30+Y30+Z30+AA30+AB30+AC30</f>
        <v>500</v>
      </c>
      <c r="S30" s="158">
        <v>500</v>
      </c>
      <c r="T30" s="158"/>
      <c r="U30" s="158"/>
      <c r="V30" s="152"/>
      <c r="W30" s="152"/>
      <c r="X30" s="152"/>
      <c r="Y30" s="152"/>
      <c r="Z30" s="152"/>
      <c r="AA30" s="152"/>
      <c r="AB30" s="152"/>
      <c r="AC30" s="152"/>
      <c r="AD30" s="152">
        <f t="shared" si="1"/>
        <v>0</v>
      </c>
      <c r="AE30" s="152"/>
      <c r="AF30" s="152"/>
      <c r="AG30" s="152"/>
      <c r="AH30" s="152"/>
      <c r="AI30" s="152"/>
      <c r="AJ30" s="152"/>
      <c r="AK30" s="152"/>
      <c r="AL30" s="152"/>
      <c r="AM30" s="152"/>
      <c r="AN30" s="152"/>
      <c r="AO30" s="152" t="s">
        <v>84</v>
      </c>
      <c r="AP30" s="152" t="s">
        <v>85</v>
      </c>
      <c r="AQ30" s="152" t="s">
        <v>217</v>
      </c>
      <c r="AR30" s="152" t="s">
        <v>218</v>
      </c>
      <c r="AS30" s="198" t="s">
        <v>76</v>
      </c>
      <c r="AT30" s="171" t="s">
        <v>219</v>
      </c>
      <c r="AU30" s="171" t="s">
        <v>219</v>
      </c>
      <c r="AV30" s="152" t="s">
        <v>140</v>
      </c>
      <c r="AW30" s="152" t="s">
        <v>150</v>
      </c>
      <c r="AX30" s="152"/>
    </row>
    <row r="31" s="112" customFormat="1" ht="211" customHeight="1" spans="1:50">
      <c r="A31" s="149">
        <f>SUBTOTAL(103,$E$10:E31)</f>
        <v>19</v>
      </c>
      <c r="B31" s="149" t="s">
        <v>220</v>
      </c>
      <c r="C31" s="149" t="s">
        <v>221</v>
      </c>
      <c r="D31" s="149" t="s">
        <v>112</v>
      </c>
      <c r="E31" s="156" t="s">
        <v>222</v>
      </c>
      <c r="F31" s="149" t="s">
        <v>223</v>
      </c>
      <c r="G31" s="149" t="s">
        <v>223</v>
      </c>
      <c r="H31" s="149" t="s">
        <v>68</v>
      </c>
      <c r="I31" s="149" t="s">
        <v>224</v>
      </c>
      <c r="J31" s="158" t="s">
        <v>117</v>
      </c>
      <c r="K31" s="175" t="s">
        <v>225</v>
      </c>
      <c r="L31" s="152">
        <v>1</v>
      </c>
      <c r="M31" s="152">
        <v>2228.09</v>
      </c>
      <c r="N31" s="152">
        <v>468</v>
      </c>
      <c r="O31" s="152">
        <v>1981</v>
      </c>
      <c r="P31" s="158">
        <v>34.47735</v>
      </c>
      <c r="Q31" s="158">
        <f>S31+T31+V31+W31+Y31+Z31+AB31+AE31+AF31+AJ31+AK31+AG31</f>
        <v>0</v>
      </c>
      <c r="R31" s="158">
        <f>S31+T31+U31+V31+W31+X31+Y31+Z31+AA31+AB31+AC31</f>
        <v>34.47735</v>
      </c>
      <c r="S31" s="185"/>
      <c r="T31" s="187"/>
      <c r="U31" s="185">
        <v>34.47735</v>
      </c>
      <c r="V31" s="185"/>
      <c r="W31" s="185"/>
      <c r="X31" s="185"/>
      <c r="Y31" s="185">
        <v>0</v>
      </c>
      <c r="Z31" s="185">
        <v>0</v>
      </c>
      <c r="AA31" s="194">
        <v>0</v>
      </c>
      <c r="AB31" s="194">
        <v>0</v>
      </c>
      <c r="AC31" s="194">
        <v>0</v>
      </c>
      <c r="AD31" s="194">
        <f t="shared" si="1"/>
        <v>0</v>
      </c>
      <c r="AE31" s="194">
        <v>0</v>
      </c>
      <c r="AF31" s="194">
        <v>0</v>
      </c>
      <c r="AG31" s="194"/>
      <c r="AH31" s="157">
        <v>0</v>
      </c>
      <c r="AI31" s="157">
        <v>0</v>
      </c>
      <c r="AJ31" s="157">
        <v>0</v>
      </c>
      <c r="AK31" s="157"/>
      <c r="AL31" s="157"/>
      <c r="AM31" s="153"/>
      <c r="AN31" s="153"/>
      <c r="AO31" s="152" t="s">
        <v>217</v>
      </c>
      <c r="AP31" s="152" t="s">
        <v>218</v>
      </c>
      <c r="AQ31" s="152" t="s">
        <v>217</v>
      </c>
      <c r="AR31" s="152" t="s">
        <v>218</v>
      </c>
      <c r="AS31" s="198" t="s">
        <v>76</v>
      </c>
      <c r="AT31" s="171" t="s">
        <v>127</v>
      </c>
      <c r="AU31" s="206" t="s">
        <v>122</v>
      </c>
      <c r="AV31" s="208">
        <v>45467</v>
      </c>
      <c r="AW31" s="152"/>
      <c r="AX31" s="152"/>
    </row>
    <row r="32" s="118" customFormat="1" ht="30" customHeight="1" spans="1:50">
      <c r="A32" s="160" t="s">
        <v>61</v>
      </c>
      <c r="B32" s="147"/>
      <c r="C32" s="161" t="s">
        <v>226</v>
      </c>
      <c r="D32" s="161"/>
      <c r="E32" s="161"/>
      <c r="F32" s="161"/>
      <c r="G32" s="161"/>
      <c r="H32" s="161"/>
      <c r="I32" s="161"/>
      <c r="J32" s="161"/>
      <c r="K32" s="161"/>
      <c r="L32" s="176">
        <f t="shared" ref="L32:Q32" si="20">SUM(L33:L37)</f>
        <v>5</v>
      </c>
      <c r="M32" s="176">
        <f t="shared" si="20"/>
        <v>5</v>
      </c>
      <c r="N32" s="176">
        <f t="shared" si="20"/>
        <v>168</v>
      </c>
      <c r="O32" s="176">
        <f t="shared" si="20"/>
        <v>662</v>
      </c>
      <c r="P32" s="176">
        <f t="shared" si="20"/>
        <v>1889.39</v>
      </c>
      <c r="Q32" s="176">
        <f t="shared" si="20"/>
        <v>395</v>
      </c>
      <c r="R32" s="177">
        <f t="shared" ref="R32:AC32" si="21">SUM(R33:R37)</f>
        <v>1503.39</v>
      </c>
      <c r="S32" s="177">
        <f t="shared" si="21"/>
        <v>395</v>
      </c>
      <c r="T32" s="177">
        <f t="shared" si="21"/>
        <v>0</v>
      </c>
      <c r="U32" s="177">
        <f t="shared" si="21"/>
        <v>1108.39</v>
      </c>
      <c r="V32" s="177">
        <f t="shared" si="21"/>
        <v>0</v>
      </c>
      <c r="W32" s="177">
        <f t="shared" si="21"/>
        <v>0</v>
      </c>
      <c r="X32" s="177">
        <f t="shared" si="21"/>
        <v>0</v>
      </c>
      <c r="Y32" s="177">
        <f t="shared" si="21"/>
        <v>0</v>
      </c>
      <c r="Z32" s="177">
        <f t="shared" si="21"/>
        <v>0</v>
      </c>
      <c r="AA32" s="177">
        <f t="shared" si="21"/>
        <v>0</v>
      </c>
      <c r="AB32" s="177">
        <f t="shared" si="21"/>
        <v>0</v>
      </c>
      <c r="AC32" s="177">
        <f t="shared" si="21"/>
        <v>0</v>
      </c>
      <c r="AD32" s="177">
        <f t="shared" si="1"/>
        <v>386</v>
      </c>
      <c r="AE32" s="177">
        <f t="shared" ref="AE32:AN32" si="22">SUM(AE33:AE37)</f>
        <v>0</v>
      </c>
      <c r="AF32" s="177">
        <f t="shared" si="22"/>
        <v>0</v>
      </c>
      <c r="AG32" s="177">
        <f t="shared" si="22"/>
        <v>0</v>
      </c>
      <c r="AH32" s="177">
        <f t="shared" si="22"/>
        <v>386</v>
      </c>
      <c r="AI32" s="177">
        <f t="shared" si="22"/>
        <v>0</v>
      </c>
      <c r="AJ32" s="177">
        <f t="shared" si="22"/>
        <v>0</v>
      </c>
      <c r="AK32" s="177">
        <f t="shared" si="22"/>
        <v>0</v>
      </c>
      <c r="AL32" s="177">
        <f t="shared" si="22"/>
        <v>0</v>
      </c>
      <c r="AM32" s="177">
        <f t="shared" si="22"/>
        <v>0</v>
      </c>
      <c r="AN32" s="177">
        <f t="shared" si="22"/>
        <v>0</v>
      </c>
      <c r="AO32" s="176"/>
      <c r="AP32" s="176"/>
      <c r="AQ32" s="176"/>
      <c r="AR32" s="176"/>
      <c r="AS32" s="176"/>
      <c r="AT32" s="176"/>
      <c r="AU32" s="176"/>
      <c r="AV32" s="176"/>
      <c r="AW32" s="176"/>
      <c r="AX32" s="176"/>
    </row>
    <row r="33" s="119" customFormat="1" ht="146" customHeight="1" spans="1:50">
      <c r="A33" s="149">
        <f>SUBTOTAL(103,$E$10:E33)</f>
        <v>20</v>
      </c>
      <c r="B33" s="150" t="s">
        <v>227</v>
      </c>
      <c r="C33" s="149" t="s">
        <v>227</v>
      </c>
      <c r="D33" s="149" t="s">
        <v>64</v>
      </c>
      <c r="E33" s="149" t="s">
        <v>228</v>
      </c>
      <c r="F33" s="149" t="s">
        <v>66</v>
      </c>
      <c r="G33" s="149" t="s">
        <v>229</v>
      </c>
      <c r="H33" s="149" t="s">
        <v>68</v>
      </c>
      <c r="I33" s="149" t="s">
        <v>230</v>
      </c>
      <c r="J33" s="149" t="s">
        <v>231</v>
      </c>
      <c r="K33" s="151" t="s">
        <v>232</v>
      </c>
      <c r="L33" s="149">
        <v>1</v>
      </c>
      <c r="M33" s="149">
        <v>1</v>
      </c>
      <c r="N33" s="149">
        <v>4</v>
      </c>
      <c r="O33" s="149">
        <v>5</v>
      </c>
      <c r="P33" s="149">
        <v>395</v>
      </c>
      <c r="Q33" s="149">
        <f>S33+T33+V33+W33+Y33+Z33+AB33+AE33+AF33+AJ33+AK33+AG33</f>
        <v>395</v>
      </c>
      <c r="R33" s="149">
        <f>S33+T33+U33+V33+W33+X33+Y33+Z33+AA33+AB33+AC33</f>
        <v>395</v>
      </c>
      <c r="S33" s="149">
        <v>395</v>
      </c>
      <c r="T33" s="149"/>
      <c r="U33" s="149"/>
      <c r="V33" s="149"/>
      <c r="W33" s="149"/>
      <c r="X33" s="149"/>
      <c r="Y33" s="149"/>
      <c r="Z33" s="149"/>
      <c r="AA33" s="149"/>
      <c r="AB33" s="149"/>
      <c r="AC33" s="149"/>
      <c r="AD33" s="149">
        <f t="shared" si="1"/>
        <v>0</v>
      </c>
      <c r="AE33" s="149"/>
      <c r="AF33" s="149"/>
      <c r="AG33" s="149"/>
      <c r="AH33" s="149"/>
      <c r="AI33" s="149"/>
      <c r="AJ33" s="149"/>
      <c r="AK33" s="149"/>
      <c r="AL33" s="149"/>
      <c r="AM33" s="149"/>
      <c r="AN33" s="149"/>
      <c r="AO33" s="149" t="s">
        <v>98</v>
      </c>
      <c r="AP33" s="149" t="s">
        <v>99</v>
      </c>
      <c r="AQ33" s="149" t="s">
        <v>233</v>
      </c>
      <c r="AR33" s="158" t="s">
        <v>234</v>
      </c>
      <c r="AS33" s="152" t="s">
        <v>235</v>
      </c>
      <c r="AT33" s="151" t="s">
        <v>236</v>
      </c>
      <c r="AU33" s="151" t="s">
        <v>237</v>
      </c>
      <c r="AV33" s="152" t="s">
        <v>140</v>
      </c>
      <c r="AW33" s="152" t="s">
        <v>150</v>
      </c>
      <c r="AX33" s="153"/>
    </row>
    <row r="34" s="119" customFormat="1" ht="145" customHeight="1" spans="1:50">
      <c r="A34" s="149">
        <f>SUBTOTAL(103,$E$10:E34)</f>
        <v>21</v>
      </c>
      <c r="B34" s="150" t="s">
        <v>238</v>
      </c>
      <c r="C34" s="149" t="s">
        <v>238</v>
      </c>
      <c r="D34" s="149" t="s">
        <v>64</v>
      </c>
      <c r="E34" s="149" t="s">
        <v>239</v>
      </c>
      <c r="F34" s="149" t="s">
        <v>240</v>
      </c>
      <c r="G34" s="149" t="s">
        <v>240</v>
      </c>
      <c r="H34" s="149" t="s">
        <v>153</v>
      </c>
      <c r="I34" s="149" t="s">
        <v>241</v>
      </c>
      <c r="J34" s="149" t="s">
        <v>242</v>
      </c>
      <c r="K34" s="151" t="s">
        <v>243</v>
      </c>
      <c r="L34" s="149">
        <v>1</v>
      </c>
      <c r="M34" s="149">
        <v>1</v>
      </c>
      <c r="N34" s="149">
        <v>4</v>
      </c>
      <c r="O34" s="149">
        <v>6</v>
      </c>
      <c r="P34" s="149">
        <v>386</v>
      </c>
      <c r="Q34" s="149">
        <f>S34+T34+V34+W34+Y34+Z34+AB34+AE34+AF34+AJ34+AK34+AG34</f>
        <v>0</v>
      </c>
      <c r="R34" s="149">
        <f>S34+T34+U34+V34+W34+X34+Y34+Z34+AA34+AB34+AC34</f>
        <v>0</v>
      </c>
      <c r="S34" s="149"/>
      <c r="T34" s="149"/>
      <c r="U34" s="149"/>
      <c r="V34" s="149"/>
      <c r="W34" s="149"/>
      <c r="X34" s="149"/>
      <c r="Y34" s="149"/>
      <c r="Z34" s="149"/>
      <c r="AA34" s="149"/>
      <c r="AB34" s="149"/>
      <c r="AC34" s="149"/>
      <c r="AD34" s="149">
        <f t="shared" si="1"/>
        <v>386</v>
      </c>
      <c r="AE34" s="149"/>
      <c r="AF34" s="149"/>
      <c r="AG34" s="149"/>
      <c r="AH34" s="149">
        <v>386</v>
      </c>
      <c r="AI34" s="149"/>
      <c r="AJ34" s="149"/>
      <c r="AK34" s="149"/>
      <c r="AL34" s="149"/>
      <c r="AM34" s="149"/>
      <c r="AN34" s="149"/>
      <c r="AO34" s="149" t="s">
        <v>170</v>
      </c>
      <c r="AP34" s="149" t="s">
        <v>171</v>
      </c>
      <c r="AQ34" s="149" t="s">
        <v>233</v>
      </c>
      <c r="AR34" s="152" t="s">
        <v>234</v>
      </c>
      <c r="AS34" s="152" t="s">
        <v>235</v>
      </c>
      <c r="AT34" s="151" t="s">
        <v>244</v>
      </c>
      <c r="AU34" s="151" t="s">
        <v>245</v>
      </c>
      <c r="AV34" s="152" t="s">
        <v>140</v>
      </c>
      <c r="AW34" s="152" t="s">
        <v>150</v>
      </c>
      <c r="AX34" s="153"/>
    </row>
    <row r="35" s="119" customFormat="1" ht="145" customHeight="1" spans="1:50">
      <c r="A35" s="149">
        <f>SUBTOTAL(103,$E$10:E35)</f>
        <v>22</v>
      </c>
      <c r="B35" s="150" t="s">
        <v>246</v>
      </c>
      <c r="C35" s="149" t="s">
        <v>246</v>
      </c>
      <c r="D35" s="149" t="s">
        <v>64</v>
      </c>
      <c r="E35" s="149" t="s">
        <v>247</v>
      </c>
      <c r="F35" s="149" t="s">
        <v>66</v>
      </c>
      <c r="G35" s="149" t="s">
        <v>229</v>
      </c>
      <c r="H35" s="149" t="s">
        <v>68</v>
      </c>
      <c r="I35" s="149" t="s">
        <v>135</v>
      </c>
      <c r="J35" s="149" t="s">
        <v>248</v>
      </c>
      <c r="K35" s="151" t="s">
        <v>249</v>
      </c>
      <c r="L35" s="149">
        <v>1</v>
      </c>
      <c r="M35" s="149">
        <v>1</v>
      </c>
      <c r="N35" s="149">
        <v>56</v>
      </c>
      <c r="O35" s="149">
        <v>225</v>
      </c>
      <c r="P35" s="149">
        <v>525</v>
      </c>
      <c r="Q35" s="149">
        <f>S35+T35+V35+W35+Y35+Z35+AB35+AE35+AF35+AJ35+AK35+AG35</f>
        <v>0</v>
      </c>
      <c r="R35" s="149">
        <f>S35+T35+U35+V35+W35+X35+Y35+Z35+AA35+AB35+AC35</f>
        <v>525</v>
      </c>
      <c r="S35" s="149"/>
      <c r="T35" s="149"/>
      <c r="U35" s="149">
        <v>525</v>
      </c>
      <c r="V35" s="149"/>
      <c r="W35" s="149"/>
      <c r="X35" s="149"/>
      <c r="Y35" s="149"/>
      <c r="Z35" s="149"/>
      <c r="AA35" s="149"/>
      <c r="AB35" s="149"/>
      <c r="AC35" s="149"/>
      <c r="AD35" s="149">
        <f t="shared" si="1"/>
        <v>0</v>
      </c>
      <c r="AE35" s="149"/>
      <c r="AF35" s="149"/>
      <c r="AG35" s="149"/>
      <c r="AH35" s="149"/>
      <c r="AI35" s="149"/>
      <c r="AJ35" s="149"/>
      <c r="AK35" s="149"/>
      <c r="AL35" s="149"/>
      <c r="AM35" s="152"/>
      <c r="AN35" s="149"/>
      <c r="AO35" s="149" t="s">
        <v>72</v>
      </c>
      <c r="AP35" s="149" t="s">
        <v>73</v>
      </c>
      <c r="AQ35" s="149" t="s">
        <v>233</v>
      </c>
      <c r="AR35" s="152" t="s">
        <v>234</v>
      </c>
      <c r="AS35" s="152" t="s">
        <v>235</v>
      </c>
      <c r="AT35" s="151" t="s">
        <v>250</v>
      </c>
      <c r="AU35" s="151" t="s">
        <v>251</v>
      </c>
      <c r="AV35" s="152" t="s">
        <v>64</v>
      </c>
      <c r="AW35" s="152" t="s">
        <v>79</v>
      </c>
      <c r="AX35" s="153"/>
    </row>
    <row r="36" s="119" customFormat="1" ht="208" customHeight="1" spans="1:50">
      <c r="A36" s="149">
        <f>SUBTOTAL(103,$E$10:E36)</f>
        <v>23</v>
      </c>
      <c r="B36" s="150" t="s">
        <v>252</v>
      </c>
      <c r="C36" s="149" t="s">
        <v>252</v>
      </c>
      <c r="D36" s="149" t="s">
        <v>64</v>
      </c>
      <c r="E36" s="149" t="s">
        <v>253</v>
      </c>
      <c r="F36" s="149" t="s">
        <v>66</v>
      </c>
      <c r="G36" s="149" t="s">
        <v>229</v>
      </c>
      <c r="H36" s="149" t="s">
        <v>68</v>
      </c>
      <c r="I36" s="149" t="s">
        <v>135</v>
      </c>
      <c r="J36" s="149" t="s">
        <v>248</v>
      </c>
      <c r="K36" s="151" t="s">
        <v>254</v>
      </c>
      <c r="L36" s="149">
        <v>1</v>
      </c>
      <c r="M36" s="149">
        <v>1</v>
      </c>
      <c r="N36" s="149">
        <v>52</v>
      </c>
      <c r="O36" s="149">
        <v>213</v>
      </c>
      <c r="P36" s="149">
        <v>483.39</v>
      </c>
      <c r="Q36" s="149">
        <f>S36+T36+V36+W36+Y36+Z36+AB36+AE36+AF36+AJ36+AK36+AG36</f>
        <v>0</v>
      </c>
      <c r="R36" s="149">
        <f>S36+T36+U36+V36+W36+X36+Y36+Z36+AA36+AB36+AC36</f>
        <v>483.39</v>
      </c>
      <c r="S36" s="149"/>
      <c r="T36" s="149"/>
      <c r="U36" s="149">
        <v>483.39</v>
      </c>
      <c r="V36" s="149"/>
      <c r="W36" s="149"/>
      <c r="X36" s="149"/>
      <c r="Y36" s="149"/>
      <c r="Z36" s="149"/>
      <c r="AA36" s="149"/>
      <c r="AB36" s="149"/>
      <c r="AC36" s="149"/>
      <c r="AD36" s="149">
        <f t="shared" si="1"/>
        <v>0</v>
      </c>
      <c r="AE36" s="149"/>
      <c r="AF36" s="149"/>
      <c r="AG36" s="149"/>
      <c r="AH36" s="149"/>
      <c r="AI36" s="149"/>
      <c r="AJ36" s="149"/>
      <c r="AK36" s="149"/>
      <c r="AL36" s="149"/>
      <c r="AM36" s="152"/>
      <c r="AN36" s="149"/>
      <c r="AO36" s="149" t="s">
        <v>72</v>
      </c>
      <c r="AP36" s="149" t="s">
        <v>73</v>
      </c>
      <c r="AQ36" s="149" t="s">
        <v>233</v>
      </c>
      <c r="AR36" s="152" t="s">
        <v>234</v>
      </c>
      <c r="AS36" s="152" t="s">
        <v>235</v>
      </c>
      <c r="AT36" s="151" t="s">
        <v>250</v>
      </c>
      <c r="AU36" s="151" t="s">
        <v>251</v>
      </c>
      <c r="AV36" s="152" t="s">
        <v>64</v>
      </c>
      <c r="AW36" s="152" t="s">
        <v>79</v>
      </c>
      <c r="AX36" s="153"/>
    </row>
    <row r="37" s="119" customFormat="1" ht="145" customHeight="1" spans="1:50">
      <c r="A37" s="149">
        <f>SUBTOTAL(103,$E$10:E37)</f>
        <v>24</v>
      </c>
      <c r="B37" s="150" t="s">
        <v>255</v>
      </c>
      <c r="C37" s="149" t="s">
        <v>255</v>
      </c>
      <c r="D37" s="149" t="s">
        <v>64</v>
      </c>
      <c r="E37" s="149" t="s">
        <v>256</v>
      </c>
      <c r="F37" s="149" t="s">
        <v>66</v>
      </c>
      <c r="G37" s="149" t="s">
        <v>229</v>
      </c>
      <c r="H37" s="149" t="s">
        <v>68</v>
      </c>
      <c r="I37" s="149" t="s">
        <v>257</v>
      </c>
      <c r="J37" s="149" t="s">
        <v>248</v>
      </c>
      <c r="K37" s="151" t="s">
        <v>258</v>
      </c>
      <c r="L37" s="149">
        <v>1</v>
      </c>
      <c r="M37" s="149">
        <v>1</v>
      </c>
      <c r="N37" s="149">
        <v>52</v>
      </c>
      <c r="O37" s="149">
        <v>213</v>
      </c>
      <c r="P37" s="149">
        <v>100</v>
      </c>
      <c r="Q37" s="149">
        <f>S37+T37+V37+W37+Y37+Z37+AB37+AE37+AF37+AJ37+AK37+AG37</f>
        <v>0</v>
      </c>
      <c r="R37" s="149">
        <f>S37+T37+U37+V37+W37+X37+Y37+Z37+AA37+AB37+AC37</f>
        <v>100</v>
      </c>
      <c r="S37" s="149"/>
      <c r="T37" s="149"/>
      <c r="U37" s="149">
        <v>100</v>
      </c>
      <c r="V37" s="149"/>
      <c r="W37" s="149"/>
      <c r="X37" s="149"/>
      <c r="Y37" s="149"/>
      <c r="Z37" s="149"/>
      <c r="AA37" s="149"/>
      <c r="AB37" s="149"/>
      <c r="AC37" s="149"/>
      <c r="AD37" s="149">
        <f t="shared" si="1"/>
        <v>0</v>
      </c>
      <c r="AE37" s="149"/>
      <c r="AF37" s="149"/>
      <c r="AG37" s="149"/>
      <c r="AH37" s="149"/>
      <c r="AI37" s="149"/>
      <c r="AJ37" s="149"/>
      <c r="AK37" s="149"/>
      <c r="AL37" s="149"/>
      <c r="AM37" s="152"/>
      <c r="AN37" s="149"/>
      <c r="AO37" s="149" t="s">
        <v>259</v>
      </c>
      <c r="AP37" s="149" t="s">
        <v>260</v>
      </c>
      <c r="AQ37" s="149" t="s">
        <v>233</v>
      </c>
      <c r="AR37" s="152" t="s">
        <v>234</v>
      </c>
      <c r="AS37" s="152" t="s">
        <v>235</v>
      </c>
      <c r="AT37" s="151" t="s">
        <v>250</v>
      </c>
      <c r="AU37" s="151" t="s">
        <v>251</v>
      </c>
      <c r="AV37" s="209">
        <v>45366</v>
      </c>
      <c r="AW37" s="152" t="s">
        <v>79</v>
      </c>
      <c r="AX37" s="153"/>
    </row>
    <row r="38" s="118" customFormat="1" ht="30" customHeight="1" spans="1:50">
      <c r="A38" s="160" t="s">
        <v>61</v>
      </c>
      <c r="B38" s="147"/>
      <c r="C38" s="161" t="s">
        <v>261</v>
      </c>
      <c r="D38" s="161"/>
      <c r="E38" s="161"/>
      <c r="F38" s="161"/>
      <c r="G38" s="161"/>
      <c r="H38" s="161"/>
      <c r="I38" s="161"/>
      <c r="J38" s="161"/>
      <c r="K38" s="161"/>
      <c r="L38" s="176"/>
      <c r="M38" s="176"/>
      <c r="N38" s="176"/>
      <c r="O38" s="176"/>
      <c r="P38" s="176"/>
      <c r="Q38" s="176"/>
      <c r="R38" s="177"/>
      <c r="S38" s="177"/>
      <c r="T38" s="177"/>
      <c r="U38" s="177"/>
      <c r="V38" s="177"/>
      <c r="W38" s="177"/>
      <c r="X38" s="177"/>
      <c r="Y38" s="177"/>
      <c r="Z38" s="177"/>
      <c r="AA38" s="177"/>
      <c r="AB38" s="177"/>
      <c r="AC38" s="177"/>
      <c r="AD38" s="177">
        <f t="shared" si="1"/>
        <v>0</v>
      </c>
      <c r="AE38" s="177"/>
      <c r="AF38" s="177"/>
      <c r="AG38" s="177"/>
      <c r="AH38" s="177"/>
      <c r="AI38" s="177"/>
      <c r="AJ38" s="177"/>
      <c r="AK38" s="177"/>
      <c r="AL38" s="177"/>
      <c r="AM38" s="177"/>
      <c r="AN38" s="177"/>
      <c r="AO38" s="176"/>
      <c r="AP38" s="176"/>
      <c r="AQ38" s="176"/>
      <c r="AR38" s="176"/>
      <c r="AS38" s="176"/>
      <c r="AT38" s="176"/>
      <c r="AU38" s="176"/>
      <c r="AV38" s="176"/>
      <c r="AW38" s="176"/>
      <c r="AX38" s="176"/>
    </row>
    <row r="39" s="118" customFormat="1" ht="30" customHeight="1" spans="1:50">
      <c r="A39" s="160" t="s">
        <v>59</v>
      </c>
      <c r="B39" s="147"/>
      <c r="C39" s="161" t="s">
        <v>262</v>
      </c>
      <c r="D39" s="161"/>
      <c r="E39" s="161"/>
      <c r="F39" s="161"/>
      <c r="G39" s="161"/>
      <c r="H39" s="161"/>
      <c r="I39" s="161"/>
      <c r="J39" s="161"/>
      <c r="K39" s="161"/>
      <c r="L39" s="176">
        <f>L40+L41+L42+L45</f>
        <v>2</v>
      </c>
      <c r="M39" s="176"/>
      <c r="N39" s="176"/>
      <c r="O39" s="176"/>
      <c r="P39" s="176">
        <f>P40+P41+P42+P45</f>
        <v>470</v>
      </c>
      <c r="Q39" s="176">
        <f>Q40+Q41+Q42+Q45</f>
        <v>300</v>
      </c>
      <c r="R39" s="177">
        <f t="shared" ref="R39:AC39" si="23">R40+R41+R42+R45</f>
        <v>470</v>
      </c>
      <c r="S39" s="177">
        <f t="shared" si="23"/>
        <v>300</v>
      </c>
      <c r="T39" s="177">
        <f t="shared" si="23"/>
        <v>0</v>
      </c>
      <c r="U39" s="177">
        <f t="shared" si="23"/>
        <v>170</v>
      </c>
      <c r="V39" s="177">
        <f t="shared" si="23"/>
        <v>0</v>
      </c>
      <c r="W39" s="177">
        <f t="shared" si="23"/>
        <v>0</v>
      </c>
      <c r="X39" s="177">
        <f t="shared" si="23"/>
        <v>0</v>
      </c>
      <c r="Y39" s="177">
        <f t="shared" si="23"/>
        <v>0</v>
      </c>
      <c r="Z39" s="177">
        <f t="shared" si="23"/>
        <v>0</v>
      </c>
      <c r="AA39" s="177">
        <f t="shared" si="23"/>
        <v>0</v>
      </c>
      <c r="AB39" s="177">
        <f t="shared" si="23"/>
        <v>0</v>
      </c>
      <c r="AC39" s="177">
        <f t="shared" si="23"/>
        <v>0</v>
      </c>
      <c r="AD39" s="177">
        <f t="shared" si="1"/>
        <v>0</v>
      </c>
      <c r="AE39" s="177">
        <f t="shared" ref="AE39:AN39" si="24">AE40+AE41+AE42+AE45</f>
        <v>0</v>
      </c>
      <c r="AF39" s="177">
        <f t="shared" si="24"/>
        <v>0</v>
      </c>
      <c r="AG39" s="177">
        <f t="shared" si="24"/>
        <v>0</v>
      </c>
      <c r="AH39" s="177">
        <f t="shared" si="24"/>
        <v>0</v>
      </c>
      <c r="AI39" s="177">
        <f t="shared" si="24"/>
        <v>0</v>
      </c>
      <c r="AJ39" s="177">
        <f t="shared" si="24"/>
        <v>0</v>
      </c>
      <c r="AK39" s="177">
        <f t="shared" si="24"/>
        <v>0</v>
      </c>
      <c r="AL39" s="177">
        <f t="shared" si="24"/>
        <v>0</v>
      </c>
      <c r="AM39" s="177">
        <f t="shared" si="24"/>
        <v>0</v>
      </c>
      <c r="AN39" s="177">
        <f t="shared" si="24"/>
        <v>0</v>
      </c>
      <c r="AO39" s="176"/>
      <c r="AP39" s="176"/>
      <c r="AQ39" s="176"/>
      <c r="AR39" s="176"/>
      <c r="AS39" s="176"/>
      <c r="AT39" s="176"/>
      <c r="AU39" s="176"/>
      <c r="AV39" s="176"/>
      <c r="AW39" s="176"/>
      <c r="AX39" s="176"/>
    </row>
    <row r="40" s="118" customFormat="1" ht="30" customHeight="1" spans="1:50">
      <c r="A40" s="160" t="s">
        <v>61</v>
      </c>
      <c r="B40" s="147"/>
      <c r="C40" s="161" t="s">
        <v>263</v>
      </c>
      <c r="D40" s="161"/>
      <c r="E40" s="161"/>
      <c r="F40" s="161"/>
      <c r="G40" s="161"/>
      <c r="H40" s="161"/>
      <c r="I40" s="161"/>
      <c r="J40" s="161"/>
      <c r="K40" s="161"/>
      <c r="L40" s="176"/>
      <c r="M40" s="176"/>
      <c r="N40" s="176"/>
      <c r="O40" s="176"/>
      <c r="P40" s="176"/>
      <c r="Q40" s="176"/>
      <c r="R40" s="177"/>
      <c r="S40" s="177"/>
      <c r="T40" s="177"/>
      <c r="U40" s="177"/>
      <c r="V40" s="177"/>
      <c r="W40" s="177"/>
      <c r="X40" s="177"/>
      <c r="Y40" s="177"/>
      <c r="Z40" s="177"/>
      <c r="AA40" s="177"/>
      <c r="AB40" s="177"/>
      <c r="AC40" s="177"/>
      <c r="AD40" s="177">
        <f t="shared" si="1"/>
        <v>0</v>
      </c>
      <c r="AE40" s="177"/>
      <c r="AF40" s="177"/>
      <c r="AG40" s="177"/>
      <c r="AH40" s="177"/>
      <c r="AI40" s="177"/>
      <c r="AJ40" s="177"/>
      <c r="AK40" s="177"/>
      <c r="AL40" s="177"/>
      <c r="AM40" s="177"/>
      <c r="AN40" s="177"/>
      <c r="AO40" s="176"/>
      <c r="AP40" s="176"/>
      <c r="AQ40" s="176"/>
      <c r="AR40" s="176"/>
      <c r="AS40" s="176"/>
      <c r="AT40" s="176"/>
      <c r="AU40" s="176"/>
      <c r="AV40" s="176"/>
      <c r="AW40" s="176"/>
      <c r="AX40" s="176"/>
    </row>
    <row r="41" s="118" customFormat="1" ht="30" customHeight="1" spans="1:50">
      <c r="A41" s="160" t="s">
        <v>61</v>
      </c>
      <c r="B41" s="147"/>
      <c r="C41" s="161" t="s">
        <v>264</v>
      </c>
      <c r="D41" s="161"/>
      <c r="E41" s="161"/>
      <c r="F41" s="161"/>
      <c r="G41" s="161"/>
      <c r="H41" s="161"/>
      <c r="I41" s="161"/>
      <c r="J41" s="161"/>
      <c r="K41" s="161"/>
      <c r="L41" s="176"/>
      <c r="M41" s="176"/>
      <c r="N41" s="176"/>
      <c r="O41" s="176"/>
      <c r="P41" s="176"/>
      <c r="Q41" s="176"/>
      <c r="R41" s="177"/>
      <c r="S41" s="177"/>
      <c r="T41" s="177"/>
      <c r="U41" s="177"/>
      <c r="V41" s="177"/>
      <c r="W41" s="177"/>
      <c r="X41" s="177"/>
      <c r="Y41" s="177"/>
      <c r="Z41" s="177"/>
      <c r="AA41" s="177"/>
      <c r="AB41" s="177"/>
      <c r="AC41" s="177"/>
      <c r="AD41" s="177">
        <f t="shared" si="1"/>
        <v>0</v>
      </c>
      <c r="AE41" s="177"/>
      <c r="AF41" s="177"/>
      <c r="AG41" s="177"/>
      <c r="AH41" s="177"/>
      <c r="AI41" s="177"/>
      <c r="AJ41" s="177"/>
      <c r="AK41" s="177"/>
      <c r="AL41" s="177"/>
      <c r="AM41" s="177"/>
      <c r="AN41" s="177"/>
      <c r="AO41" s="176"/>
      <c r="AP41" s="176"/>
      <c r="AQ41" s="176"/>
      <c r="AR41" s="176"/>
      <c r="AS41" s="176"/>
      <c r="AT41" s="176"/>
      <c r="AU41" s="176"/>
      <c r="AV41" s="176"/>
      <c r="AW41" s="176"/>
      <c r="AX41" s="176"/>
    </row>
    <row r="42" s="118" customFormat="1" ht="30" customHeight="1" spans="1:50">
      <c r="A42" s="160" t="s">
        <v>61</v>
      </c>
      <c r="B42" s="147"/>
      <c r="C42" s="161" t="s">
        <v>265</v>
      </c>
      <c r="D42" s="161"/>
      <c r="E42" s="161"/>
      <c r="F42" s="161"/>
      <c r="G42" s="161"/>
      <c r="H42" s="161"/>
      <c r="I42" s="161"/>
      <c r="J42" s="161"/>
      <c r="K42" s="161"/>
      <c r="L42" s="177">
        <f t="shared" ref="L42:Q42" si="25">SUM(L43:L44)</f>
        <v>2</v>
      </c>
      <c r="M42" s="177">
        <f t="shared" si="25"/>
        <v>1600</v>
      </c>
      <c r="N42" s="177">
        <f t="shared" si="25"/>
        <v>24</v>
      </c>
      <c r="O42" s="177">
        <f t="shared" si="25"/>
        <v>63</v>
      </c>
      <c r="P42" s="177">
        <f t="shared" si="25"/>
        <v>470</v>
      </c>
      <c r="Q42" s="177">
        <f t="shared" si="25"/>
        <v>300</v>
      </c>
      <c r="R42" s="177">
        <f t="shared" ref="R42:AC42" si="26">SUM(R43:R44)</f>
        <v>470</v>
      </c>
      <c r="S42" s="177">
        <f t="shared" si="26"/>
        <v>300</v>
      </c>
      <c r="T42" s="177">
        <f t="shared" si="26"/>
        <v>0</v>
      </c>
      <c r="U42" s="177">
        <f t="shared" si="26"/>
        <v>170</v>
      </c>
      <c r="V42" s="177">
        <f t="shared" si="26"/>
        <v>0</v>
      </c>
      <c r="W42" s="177">
        <f t="shared" si="26"/>
        <v>0</v>
      </c>
      <c r="X42" s="177">
        <f t="shared" si="26"/>
        <v>0</v>
      </c>
      <c r="Y42" s="177">
        <f t="shared" si="26"/>
        <v>0</v>
      </c>
      <c r="Z42" s="177">
        <f t="shared" si="26"/>
        <v>0</v>
      </c>
      <c r="AA42" s="177">
        <f t="shared" si="26"/>
        <v>0</v>
      </c>
      <c r="AB42" s="177">
        <f t="shared" si="26"/>
        <v>0</v>
      </c>
      <c r="AC42" s="177">
        <f t="shared" si="26"/>
        <v>0</v>
      </c>
      <c r="AD42" s="177">
        <f t="shared" si="1"/>
        <v>0</v>
      </c>
      <c r="AE42" s="177">
        <f t="shared" ref="AE42:AN42" si="27">SUM(AE43:AE44)</f>
        <v>0</v>
      </c>
      <c r="AF42" s="177">
        <f t="shared" si="27"/>
        <v>0</v>
      </c>
      <c r="AG42" s="177">
        <f t="shared" si="27"/>
        <v>0</v>
      </c>
      <c r="AH42" s="177">
        <f t="shared" si="27"/>
        <v>0</v>
      </c>
      <c r="AI42" s="177">
        <f t="shared" si="27"/>
        <v>0</v>
      </c>
      <c r="AJ42" s="177">
        <f t="shared" si="27"/>
        <v>0</v>
      </c>
      <c r="AK42" s="177">
        <f t="shared" si="27"/>
        <v>0</v>
      </c>
      <c r="AL42" s="177">
        <f t="shared" si="27"/>
        <v>0</v>
      </c>
      <c r="AM42" s="177">
        <f t="shared" si="27"/>
        <v>0</v>
      </c>
      <c r="AN42" s="177">
        <f t="shared" si="27"/>
        <v>0</v>
      </c>
      <c r="AO42" s="177"/>
      <c r="AP42" s="176"/>
      <c r="AQ42" s="177"/>
      <c r="AR42" s="176"/>
      <c r="AS42" s="176"/>
      <c r="AT42" s="177"/>
      <c r="AU42" s="177"/>
      <c r="AV42" s="177"/>
      <c r="AW42" s="177"/>
      <c r="AX42" s="177"/>
    </row>
    <row r="43" s="120" customFormat="1" ht="230" customHeight="1" spans="1:50">
      <c r="A43" s="149">
        <f>SUBTOTAL(103,$E$10:E43)</f>
        <v>25</v>
      </c>
      <c r="B43" s="150" t="s">
        <v>266</v>
      </c>
      <c r="C43" s="151" t="s">
        <v>266</v>
      </c>
      <c r="D43" s="152" t="s">
        <v>64</v>
      </c>
      <c r="E43" s="158" t="s">
        <v>267</v>
      </c>
      <c r="F43" s="158" t="s">
        <v>66</v>
      </c>
      <c r="G43" s="152" t="s">
        <v>268</v>
      </c>
      <c r="H43" s="149" t="s">
        <v>68</v>
      </c>
      <c r="I43" s="152" t="s">
        <v>269</v>
      </c>
      <c r="J43" s="157" t="s">
        <v>176</v>
      </c>
      <c r="K43" s="172" t="s">
        <v>270</v>
      </c>
      <c r="L43" s="152">
        <v>1</v>
      </c>
      <c r="M43" s="152">
        <v>600</v>
      </c>
      <c r="N43" s="152">
        <v>12</v>
      </c>
      <c r="O43" s="152">
        <v>25</v>
      </c>
      <c r="P43" s="158">
        <v>170</v>
      </c>
      <c r="Q43" s="158">
        <f>S43+T43+V43+W43+Y43+Z43+AB43+AE43+AF43+AJ43+AK43+AG43</f>
        <v>0</v>
      </c>
      <c r="R43" s="152">
        <f>S43+T43+U43+V43+W43+X43+Y43+Z43+AA43+AB43+AC43</f>
        <v>170</v>
      </c>
      <c r="S43" s="152"/>
      <c r="T43" s="152"/>
      <c r="U43" s="152">
        <v>170</v>
      </c>
      <c r="V43" s="152"/>
      <c r="W43" s="152"/>
      <c r="X43" s="152"/>
      <c r="Y43" s="152"/>
      <c r="Z43" s="152"/>
      <c r="AA43" s="152"/>
      <c r="AB43" s="152"/>
      <c r="AC43" s="152"/>
      <c r="AD43" s="152">
        <f t="shared" si="1"/>
        <v>0</v>
      </c>
      <c r="AE43" s="152"/>
      <c r="AF43" s="152"/>
      <c r="AG43" s="152"/>
      <c r="AH43" s="152"/>
      <c r="AI43" s="152"/>
      <c r="AJ43" s="152"/>
      <c r="AK43" s="152"/>
      <c r="AL43" s="152"/>
      <c r="AM43" s="152"/>
      <c r="AN43" s="152"/>
      <c r="AO43" s="152" t="s">
        <v>91</v>
      </c>
      <c r="AP43" s="152" t="s">
        <v>92</v>
      </c>
      <c r="AQ43" s="152" t="s">
        <v>271</v>
      </c>
      <c r="AR43" s="158" t="s">
        <v>272</v>
      </c>
      <c r="AS43" s="152" t="s">
        <v>273</v>
      </c>
      <c r="AT43" s="171" t="s">
        <v>274</v>
      </c>
      <c r="AU43" s="178" t="s">
        <v>275</v>
      </c>
      <c r="AV43" s="210" t="s">
        <v>276</v>
      </c>
      <c r="AW43" s="210" t="s">
        <v>277</v>
      </c>
      <c r="AX43" s="210"/>
    </row>
    <row r="44" s="120" customFormat="1" ht="230" customHeight="1" spans="1:50">
      <c r="A44" s="149">
        <f>SUBTOTAL(103,$E$10:E44)</f>
        <v>26</v>
      </c>
      <c r="B44" s="150" t="s">
        <v>278</v>
      </c>
      <c r="C44" s="151" t="s">
        <v>278</v>
      </c>
      <c r="D44" s="152" t="s">
        <v>64</v>
      </c>
      <c r="E44" s="149" t="s">
        <v>267</v>
      </c>
      <c r="F44" s="158" t="s">
        <v>66</v>
      </c>
      <c r="G44" s="152" t="s">
        <v>268</v>
      </c>
      <c r="H44" s="149" t="s">
        <v>68</v>
      </c>
      <c r="I44" s="152" t="s">
        <v>279</v>
      </c>
      <c r="J44" s="157" t="s">
        <v>176</v>
      </c>
      <c r="K44" s="167" t="s">
        <v>280</v>
      </c>
      <c r="L44" s="152">
        <v>1</v>
      </c>
      <c r="M44" s="152">
        <v>1000</v>
      </c>
      <c r="N44" s="152">
        <v>12</v>
      </c>
      <c r="O44" s="152">
        <v>38</v>
      </c>
      <c r="P44" s="158">
        <v>300</v>
      </c>
      <c r="Q44" s="158">
        <f>S44+T44+V44+W44+Y44+Z44+AB44+AE44+AF44+AJ44+AK44+AG44</f>
        <v>300</v>
      </c>
      <c r="R44" s="152">
        <f>S44+T44+U44+V44+W44+X44+Y44+Z44+AA44+AB44+AC44</f>
        <v>300</v>
      </c>
      <c r="S44" s="152">
        <v>300</v>
      </c>
      <c r="T44" s="152"/>
      <c r="U44" s="152"/>
      <c r="V44" s="152"/>
      <c r="W44" s="152"/>
      <c r="X44" s="152"/>
      <c r="Y44" s="152"/>
      <c r="Z44" s="152"/>
      <c r="AA44" s="152"/>
      <c r="AB44" s="152"/>
      <c r="AC44" s="152"/>
      <c r="AD44" s="152">
        <f t="shared" si="1"/>
        <v>0</v>
      </c>
      <c r="AE44" s="152"/>
      <c r="AF44" s="152"/>
      <c r="AG44" s="152"/>
      <c r="AH44" s="152"/>
      <c r="AI44" s="152"/>
      <c r="AJ44" s="152"/>
      <c r="AK44" s="152"/>
      <c r="AL44" s="152"/>
      <c r="AM44" s="152"/>
      <c r="AN44" s="152"/>
      <c r="AO44" s="152" t="s">
        <v>91</v>
      </c>
      <c r="AP44" s="152" t="s">
        <v>92</v>
      </c>
      <c r="AQ44" s="152" t="s">
        <v>271</v>
      </c>
      <c r="AR44" s="158" t="s">
        <v>272</v>
      </c>
      <c r="AS44" s="152" t="s">
        <v>273</v>
      </c>
      <c r="AT44" s="171" t="s">
        <v>281</v>
      </c>
      <c r="AU44" s="178" t="s">
        <v>275</v>
      </c>
      <c r="AV44" s="210" t="s">
        <v>276</v>
      </c>
      <c r="AW44" s="210" t="s">
        <v>277</v>
      </c>
      <c r="AX44" s="210"/>
    </row>
    <row r="45" s="110" customFormat="1" ht="30" customHeight="1" spans="1:50">
      <c r="A45" s="146" t="s">
        <v>61</v>
      </c>
      <c r="B45" s="147"/>
      <c r="C45" s="148" t="s">
        <v>282</v>
      </c>
      <c r="D45" s="148"/>
      <c r="E45" s="148"/>
      <c r="F45" s="148"/>
      <c r="G45" s="148"/>
      <c r="H45" s="148"/>
      <c r="I45" s="148"/>
      <c r="J45" s="148"/>
      <c r="K45" s="148"/>
      <c r="L45" s="166"/>
      <c r="M45" s="166"/>
      <c r="N45" s="166"/>
      <c r="O45" s="166"/>
      <c r="P45" s="166"/>
      <c r="Q45" s="166"/>
      <c r="R45" s="165"/>
      <c r="S45" s="165"/>
      <c r="T45" s="165"/>
      <c r="U45" s="165"/>
      <c r="V45" s="165"/>
      <c r="W45" s="165"/>
      <c r="X45" s="165"/>
      <c r="Y45" s="165"/>
      <c r="Z45" s="165"/>
      <c r="AA45" s="165"/>
      <c r="AB45" s="165"/>
      <c r="AC45" s="165"/>
      <c r="AD45" s="165">
        <f t="shared" si="1"/>
        <v>0</v>
      </c>
      <c r="AE45" s="165"/>
      <c r="AF45" s="165"/>
      <c r="AG45" s="165"/>
      <c r="AH45" s="165"/>
      <c r="AI45" s="165"/>
      <c r="AJ45" s="165"/>
      <c r="AK45" s="165"/>
      <c r="AL45" s="165"/>
      <c r="AM45" s="165"/>
      <c r="AN45" s="165"/>
      <c r="AO45" s="166"/>
      <c r="AP45" s="166"/>
      <c r="AQ45" s="166"/>
      <c r="AR45" s="166"/>
      <c r="AS45" s="166"/>
      <c r="AT45" s="166"/>
      <c r="AU45" s="166"/>
      <c r="AV45" s="166"/>
      <c r="AW45" s="166"/>
      <c r="AX45" s="166"/>
    </row>
    <row r="46" s="110" customFormat="1" ht="30" customHeight="1" spans="1:50">
      <c r="A46" s="146" t="s">
        <v>59</v>
      </c>
      <c r="B46" s="147"/>
      <c r="C46" s="148" t="s">
        <v>283</v>
      </c>
      <c r="D46" s="148"/>
      <c r="E46" s="148"/>
      <c r="F46" s="148"/>
      <c r="G46" s="148"/>
      <c r="H46" s="148"/>
      <c r="I46" s="148"/>
      <c r="J46" s="148"/>
      <c r="K46" s="148"/>
      <c r="L46" s="166">
        <f>L47+L61+L67</f>
        <v>31</v>
      </c>
      <c r="M46" s="166"/>
      <c r="N46" s="166"/>
      <c r="O46" s="166"/>
      <c r="P46" s="166">
        <f>P47+P61+P67</f>
        <v>91993.51</v>
      </c>
      <c r="Q46" s="166">
        <f>Q47+Q61+Q67</f>
        <v>23748.116249</v>
      </c>
      <c r="R46" s="165">
        <f t="shared" ref="R46:AC46" si="28">R47+R61+R67</f>
        <v>24248.426268</v>
      </c>
      <c r="S46" s="165">
        <f t="shared" si="28"/>
        <v>18708.093264</v>
      </c>
      <c r="T46" s="165">
        <f t="shared" si="28"/>
        <v>1167.176736</v>
      </c>
      <c r="U46" s="165">
        <f t="shared" si="28"/>
        <v>4298.156268</v>
      </c>
      <c r="V46" s="165">
        <f t="shared" si="28"/>
        <v>0</v>
      </c>
      <c r="W46" s="165">
        <f t="shared" si="28"/>
        <v>0</v>
      </c>
      <c r="X46" s="165">
        <f t="shared" si="28"/>
        <v>0</v>
      </c>
      <c r="Y46" s="165">
        <f t="shared" si="28"/>
        <v>0</v>
      </c>
      <c r="Z46" s="165">
        <f t="shared" si="28"/>
        <v>0</v>
      </c>
      <c r="AA46" s="165">
        <f t="shared" si="28"/>
        <v>0</v>
      </c>
      <c r="AB46" s="165">
        <f t="shared" si="28"/>
        <v>69</v>
      </c>
      <c r="AC46" s="165">
        <f t="shared" si="28"/>
        <v>6</v>
      </c>
      <c r="AD46" s="165">
        <f t="shared" si="1"/>
        <v>30945.083732</v>
      </c>
      <c r="AE46" s="165">
        <f t="shared" ref="AE46:AN46" si="29">AE47+AE61+AE67</f>
        <v>2175.93</v>
      </c>
      <c r="AF46" s="165">
        <f t="shared" si="29"/>
        <v>1307.916249</v>
      </c>
      <c r="AG46" s="165">
        <f t="shared" si="29"/>
        <v>320</v>
      </c>
      <c r="AH46" s="165">
        <f t="shared" si="29"/>
        <v>27141.237483</v>
      </c>
      <c r="AI46" s="165">
        <f t="shared" si="29"/>
        <v>0</v>
      </c>
      <c r="AJ46" s="165">
        <f t="shared" si="29"/>
        <v>0</v>
      </c>
      <c r="AK46" s="165">
        <f t="shared" si="29"/>
        <v>0</v>
      </c>
      <c r="AL46" s="165">
        <f t="shared" si="29"/>
        <v>36800</v>
      </c>
      <c r="AM46" s="165">
        <f t="shared" si="29"/>
        <v>0</v>
      </c>
      <c r="AN46" s="165">
        <f t="shared" si="29"/>
        <v>0</v>
      </c>
      <c r="AO46" s="166"/>
      <c r="AP46" s="166"/>
      <c r="AQ46" s="166"/>
      <c r="AR46" s="166"/>
      <c r="AS46" s="166"/>
      <c r="AT46" s="166"/>
      <c r="AU46" s="166"/>
      <c r="AV46" s="166"/>
      <c r="AW46" s="166"/>
      <c r="AX46" s="166"/>
    </row>
    <row r="47" s="110" customFormat="1" ht="30" customHeight="1" spans="1:50">
      <c r="A47" s="146" t="s">
        <v>61</v>
      </c>
      <c r="B47" s="147"/>
      <c r="C47" s="148" t="s">
        <v>284</v>
      </c>
      <c r="D47" s="148"/>
      <c r="E47" s="148"/>
      <c r="F47" s="148"/>
      <c r="G47" s="148"/>
      <c r="H47" s="148"/>
      <c r="I47" s="148"/>
      <c r="J47" s="148"/>
      <c r="K47" s="148"/>
      <c r="L47" s="166">
        <f t="shared" ref="L47:Q47" si="30">SUM(L48:L60)</f>
        <v>13</v>
      </c>
      <c r="M47" s="166">
        <f t="shared" si="30"/>
        <v>7061.0688</v>
      </c>
      <c r="N47" s="166">
        <f t="shared" si="30"/>
        <v>70703</v>
      </c>
      <c r="O47" s="166">
        <f t="shared" si="30"/>
        <v>282137</v>
      </c>
      <c r="P47" s="166">
        <f t="shared" si="30"/>
        <v>59466.41</v>
      </c>
      <c r="Q47" s="166">
        <f t="shared" si="30"/>
        <v>300</v>
      </c>
      <c r="R47" s="165">
        <f t="shared" ref="R47:AC47" si="31">SUM(R48:R60)</f>
        <v>1682.27</v>
      </c>
      <c r="S47" s="165">
        <f t="shared" si="31"/>
        <v>300</v>
      </c>
      <c r="T47" s="165">
        <f t="shared" si="31"/>
        <v>0</v>
      </c>
      <c r="U47" s="165">
        <f t="shared" si="31"/>
        <v>1382.27</v>
      </c>
      <c r="V47" s="165">
        <f t="shared" si="31"/>
        <v>0</v>
      </c>
      <c r="W47" s="165">
        <f t="shared" si="31"/>
        <v>0</v>
      </c>
      <c r="X47" s="165">
        <f t="shared" si="31"/>
        <v>0</v>
      </c>
      <c r="Y47" s="165">
        <f t="shared" si="31"/>
        <v>0</v>
      </c>
      <c r="Z47" s="165">
        <f t="shared" si="31"/>
        <v>0</v>
      </c>
      <c r="AA47" s="165">
        <f t="shared" si="31"/>
        <v>0</v>
      </c>
      <c r="AB47" s="165">
        <f t="shared" si="31"/>
        <v>0</v>
      </c>
      <c r="AC47" s="165">
        <f t="shared" si="31"/>
        <v>0</v>
      </c>
      <c r="AD47" s="165">
        <f t="shared" si="1"/>
        <v>20984.14</v>
      </c>
      <c r="AE47" s="165">
        <f t="shared" ref="AE47:AN47" si="32">SUM(AE48:AE60)</f>
        <v>0</v>
      </c>
      <c r="AF47" s="165">
        <f t="shared" si="32"/>
        <v>0</v>
      </c>
      <c r="AG47" s="165">
        <f t="shared" si="32"/>
        <v>0</v>
      </c>
      <c r="AH47" s="165">
        <f t="shared" si="32"/>
        <v>20984.14</v>
      </c>
      <c r="AI47" s="165">
        <f t="shared" si="32"/>
        <v>0</v>
      </c>
      <c r="AJ47" s="165">
        <f t="shared" si="32"/>
        <v>0</v>
      </c>
      <c r="AK47" s="165">
        <f t="shared" si="32"/>
        <v>0</v>
      </c>
      <c r="AL47" s="165">
        <f t="shared" si="32"/>
        <v>36800</v>
      </c>
      <c r="AM47" s="165">
        <f t="shared" si="32"/>
        <v>0</v>
      </c>
      <c r="AN47" s="165">
        <f t="shared" si="32"/>
        <v>0</v>
      </c>
      <c r="AO47" s="166"/>
      <c r="AP47" s="166"/>
      <c r="AQ47" s="166"/>
      <c r="AR47" s="166"/>
      <c r="AS47" s="166"/>
      <c r="AT47" s="166"/>
      <c r="AU47" s="166"/>
      <c r="AV47" s="166"/>
      <c r="AW47" s="166"/>
      <c r="AX47" s="166"/>
    </row>
    <row r="48" s="121" customFormat="1" ht="232" customHeight="1" spans="1:50">
      <c r="A48" s="149">
        <f>SUBTOTAL(103,$E$10:E48)</f>
        <v>27</v>
      </c>
      <c r="B48" s="150" t="s">
        <v>285</v>
      </c>
      <c r="C48" s="149" t="s">
        <v>285</v>
      </c>
      <c r="D48" s="158" t="s">
        <v>64</v>
      </c>
      <c r="E48" s="158" t="s">
        <v>286</v>
      </c>
      <c r="F48" s="152" t="s">
        <v>287</v>
      </c>
      <c r="G48" s="149" t="s">
        <v>288</v>
      </c>
      <c r="H48" s="152" t="s">
        <v>289</v>
      </c>
      <c r="I48" s="158" t="s">
        <v>290</v>
      </c>
      <c r="J48" s="158" t="s">
        <v>291</v>
      </c>
      <c r="K48" s="172" t="s">
        <v>292</v>
      </c>
      <c r="L48" s="152">
        <v>1</v>
      </c>
      <c r="M48" s="152">
        <v>2.282</v>
      </c>
      <c r="N48" s="158">
        <v>395</v>
      </c>
      <c r="O48" s="158">
        <v>1528</v>
      </c>
      <c r="P48" s="158">
        <v>450.51</v>
      </c>
      <c r="Q48" s="158">
        <f>S48+T48+V48+W48+Y48+Z48+AB48+AE48+AF48+AJ48+AK48+AG48</f>
        <v>0</v>
      </c>
      <c r="R48" s="152">
        <f t="shared" ref="R48:R60" si="33">S48+T48+U48+V48+W48+X48+Y48+Z48+AA48+AB48+AC48</f>
        <v>0</v>
      </c>
      <c r="S48" s="152"/>
      <c r="T48" s="152"/>
      <c r="U48" s="152"/>
      <c r="V48" s="152"/>
      <c r="W48" s="152"/>
      <c r="X48" s="152"/>
      <c r="Y48" s="152"/>
      <c r="Z48" s="152"/>
      <c r="AA48" s="152"/>
      <c r="AB48" s="152"/>
      <c r="AC48" s="152"/>
      <c r="AD48" s="152">
        <f t="shared" si="1"/>
        <v>250.51</v>
      </c>
      <c r="AE48" s="152"/>
      <c r="AF48" s="152"/>
      <c r="AG48" s="152"/>
      <c r="AH48" s="152">
        <v>250.51</v>
      </c>
      <c r="AI48" s="152"/>
      <c r="AJ48" s="152"/>
      <c r="AK48" s="152"/>
      <c r="AL48" s="152">
        <v>200</v>
      </c>
      <c r="AM48" s="198" t="s">
        <v>293</v>
      </c>
      <c r="AN48" s="152"/>
      <c r="AO48" s="152" t="s">
        <v>294</v>
      </c>
      <c r="AP48" s="158" t="s">
        <v>295</v>
      </c>
      <c r="AQ48" s="152" t="s">
        <v>294</v>
      </c>
      <c r="AR48" s="158" t="s">
        <v>295</v>
      </c>
      <c r="AS48" s="204" t="s">
        <v>76</v>
      </c>
      <c r="AT48" s="171" t="s">
        <v>296</v>
      </c>
      <c r="AU48" s="178" t="s">
        <v>297</v>
      </c>
      <c r="AV48" s="152" t="s">
        <v>140</v>
      </c>
      <c r="AW48" s="152" t="s">
        <v>141</v>
      </c>
      <c r="AX48" s="152"/>
    </row>
    <row r="49" s="121" customFormat="1" ht="101.25" spans="1:50">
      <c r="A49" s="152">
        <f>SUBTOTAL(103,$E$10:E49)</f>
        <v>28</v>
      </c>
      <c r="B49" s="150" t="s">
        <v>298</v>
      </c>
      <c r="C49" s="158" t="s">
        <v>298</v>
      </c>
      <c r="D49" s="158" t="s">
        <v>64</v>
      </c>
      <c r="E49" s="158" t="s">
        <v>299</v>
      </c>
      <c r="F49" s="152" t="s">
        <v>287</v>
      </c>
      <c r="G49" s="152" t="s">
        <v>288</v>
      </c>
      <c r="H49" s="152" t="s">
        <v>289</v>
      </c>
      <c r="I49" s="152" t="s">
        <v>300</v>
      </c>
      <c r="J49" s="158" t="s">
        <v>291</v>
      </c>
      <c r="K49" s="172" t="s">
        <v>301</v>
      </c>
      <c r="L49" s="152">
        <v>1</v>
      </c>
      <c r="M49" s="152">
        <v>1.754</v>
      </c>
      <c r="N49" s="152">
        <v>554</v>
      </c>
      <c r="O49" s="152">
        <v>2211</v>
      </c>
      <c r="P49" s="158">
        <v>166.52</v>
      </c>
      <c r="Q49" s="158">
        <f>S49+T49+V49+W49+Y49+Z49+AB49+AE49+AF49+AJ49+AK49+AG49</f>
        <v>0</v>
      </c>
      <c r="R49" s="152">
        <f t="shared" si="33"/>
        <v>0</v>
      </c>
      <c r="S49" s="152"/>
      <c r="T49" s="152"/>
      <c r="U49" s="152"/>
      <c r="V49" s="152"/>
      <c r="W49" s="152"/>
      <c r="X49" s="152"/>
      <c r="Y49" s="152"/>
      <c r="Z49" s="152"/>
      <c r="AA49" s="152"/>
      <c r="AB49" s="152"/>
      <c r="AC49" s="152"/>
      <c r="AD49" s="152">
        <f t="shared" si="1"/>
        <v>166.52</v>
      </c>
      <c r="AE49" s="152"/>
      <c r="AF49" s="152"/>
      <c r="AG49" s="152"/>
      <c r="AH49" s="152">
        <v>166.52</v>
      </c>
      <c r="AI49" s="152"/>
      <c r="AJ49" s="152"/>
      <c r="AK49" s="152"/>
      <c r="AL49" s="152"/>
      <c r="AM49" s="152"/>
      <c r="AN49" s="152"/>
      <c r="AO49" s="152" t="s">
        <v>294</v>
      </c>
      <c r="AP49" s="152" t="s">
        <v>295</v>
      </c>
      <c r="AQ49" s="152" t="s">
        <v>294</v>
      </c>
      <c r="AR49" s="152" t="s">
        <v>295</v>
      </c>
      <c r="AS49" s="204" t="s">
        <v>76</v>
      </c>
      <c r="AT49" s="171" t="s">
        <v>302</v>
      </c>
      <c r="AU49" s="178" t="s">
        <v>297</v>
      </c>
      <c r="AV49" s="152" t="s">
        <v>140</v>
      </c>
      <c r="AW49" s="152" t="s">
        <v>141</v>
      </c>
      <c r="AX49" s="152"/>
    </row>
    <row r="50" s="121" customFormat="1" ht="101.25" spans="1:50">
      <c r="A50" s="152">
        <f>SUBTOTAL(103,$E$10:E50)</f>
        <v>29</v>
      </c>
      <c r="B50" s="150" t="s">
        <v>303</v>
      </c>
      <c r="C50" s="158" t="s">
        <v>303</v>
      </c>
      <c r="D50" s="158" t="s">
        <v>64</v>
      </c>
      <c r="E50" s="158" t="s">
        <v>304</v>
      </c>
      <c r="F50" s="152" t="s">
        <v>287</v>
      </c>
      <c r="G50" s="152" t="s">
        <v>288</v>
      </c>
      <c r="H50" s="152" t="s">
        <v>289</v>
      </c>
      <c r="I50" s="152" t="s">
        <v>305</v>
      </c>
      <c r="J50" s="158" t="s">
        <v>291</v>
      </c>
      <c r="K50" s="172" t="s">
        <v>306</v>
      </c>
      <c r="L50" s="152">
        <v>1</v>
      </c>
      <c r="M50" s="152">
        <v>4.242</v>
      </c>
      <c r="N50" s="152">
        <v>754</v>
      </c>
      <c r="O50" s="152">
        <v>3502</v>
      </c>
      <c r="P50" s="158">
        <v>472.11</v>
      </c>
      <c r="Q50" s="158">
        <f>S50+T50+V50+W50+Y50+Z50+AB50+AE50+AF50+AJ50+AK50+AG50</f>
        <v>0</v>
      </c>
      <c r="R50" s="152">
        <f t="shared" si="33"/>
        <v>0</v>
      </c>
      <c r="S50" s="152"/>
      <c r="T50" s="152"/>
      <c r="U50" s="152"/>
      <c r="V50" s="152"/>
      <c r="W50" s="152"/>
      <c r="X50" s="152"/>
      <c r="Y50" s="152"/>
      <c r="Z50" s="152"/>
      <c r="AA50" s="152"/>
      <c r="AB50" s="152"/>
      <c r="AC50" s="152"/>
      <c r="AD50" s="152">
        <f t="shared" si="1"/>
        <v>272.11</v>
      </c>
      <c r="AE50" s="152"/>
      <c r="AF50" s="152"/>
      <c r="AG50" s="152"/>
      <c r="AH50" s="152">
        <v>272.11</v>
      </c>
      <c r="AI50" s="152"/>
      <c r="AJ50" s="152"/>
      <c r="AK50" s="152"/>
      <c r="AL50" s="152">
        <v>200</v>
      </c>
      <c r="AM50" s="198" t="s">
        <v>293</v>
      </c>
      <c r="AN50" s="152"/>
      <c r="AO50" s="152" t="s">
        <v>294</v>
      </c>
      <c r="AP50" s="152" t="s">
        <v>295</v>
      </c>
      <c r="AQ50" s="152" t="s">
        <v>294</v>
      </c>
      <c r="AR50" s="152" t="s">
        <v>295</v>
      </c>
      <c r="AS50" s="204" t="s">
        <v>76</v>
      </c>
      <c r="AT50" s="171" t="s">
        <v>307</v>
      </c>
      <c r="AU50" s="178" t="s">
        <v>297</v>
      </c>
      <c r="AV50" s="152" t="s">
        <v>140</v>
      </c>
      <c r="AW50" s="152" t="s">
        <v>141</v>
      </c>
      <c r="AX50" s="149"/>
    </row>
    <row r="51" s="121" customFormat="1" ht="324" customHeight="1" spans="1:50">
      <c r="A51" s="149">
        <f>SUBTOTAL(103,$E$10:E51)</f>
        <v>30</v>
      </c>
      <c r="B51" s="150" t="s">
        <v>308</v>
      </c>
      <c r="C51" s="158" t="s">
        <v>308</v>
      </c>
      <c r="D51" s="158">
        <v>2024</v>
      </c>
      <c r="E51" s="158" t="s">
        <v>309</v>
      </c>
      <c r="F51" s="152" t="s">
        <v>287</v>
      </c>
      <c r="G51" s="152" t="s">
        <v>288</v>
      </c>
      <c r="H51" s="152" t="s">
        <v>68</v>
      </c>
      <c r="I51" s="152" t="s">
        <v>279</v>
      </c>
      <c r="J51" s="152" t="s">
        <v>70</v>
      </c>
      <c r="K51" s="171" t="s">
        <v>310</v>
      </c>
      <c r="L51" s="152">
        <v>1</v>
      </c>
      <c r="M51" s="152">
        <v>6.4378</v>
      </c>
      <c r="N51" s="152">
        <v>471</v>
      </c>
      <c r="O51" s="152">
        <v>1818</v>
      </c>
      <c r="P51" s="158">
        <v>795</v>
      </c>
      <c r="Q51" s="158">
        <f>S51+T51+V51+W51+Y51+Z51+AB51+AE51+AF51+AJ51+AK51+AG51</f>
        <v>0</v>
      </c>
      <c r="R51" s="152">
        <f t="shared" si="33"/>
        <v>0</v>
      </c>
      <c r="S51" s="152"/>
      <c r="T51" s="152"/>
      <c r="U51" s="152"/>
      <c r="V51" s="152"/>
      <c r="W51" s="152"/>
      <c r="X51" s="152"/>
      <c r="Y51" s="152"/>
      <c r="Z51" s="152"/>
      <c r="AA51" s="152"/>
      <c r="AB51" s="152"/>
      <c r="AC51" s="152"/>
      <c r="AD51" s="152">
        <f t="shared" si="1"/>
        <v>195</v>
      </c>
      <c r="AE51" s="152"/>
      <c r="AF51" s="152"/>
      <c r="AG51" s="152"/>
      <c r="AH51" s="152">
        <v>195</v>
      </c>
      <c r="AI51" s="152"/>
      <c r="AJ51" s="152"/>
      <c r="AK51" s="152"/>
      <c r="AL51" s="152">
        <v>600</v>
      </c>
      <c r="AM51" s="198" t="s">
        <v>293</v>
      </c>
      <c r="AN51" s="152"/>
      <c r="AO51" s="152" t="s">
        <v>294</v>
      </c>
      <c r="AP51" s="152" t="s">
        <v>295</v>
      </c>
      <c r="AQ51" s="152" t="s">
        <v>294</v>
      </c>
      <c r="AR51" s="152" t="s">
        <v>295</v>
      </c>
      <c r="AS51" s="204" t="s">
        <v>76</v>
      </c>
      <c r="AT51" s="171" t="s">
        <v>311</v>
      </c>
      <c r="AU51" s="178" t="s">
        <v>297</v>
      </c>
      <c r="AV51" s="152" t="s">
        <v>140</v>
      </c>
      <c r="AW51" s="152" t="s">
        <v>150</v>
      </c>
      <c r="AX51" s="149"/>
    </row>
    <row r="52" s="121" customFormat="1" ht="235" customHeight="1" spans="1:50">
      <c r="A52" s="149">
        <f>SUBTOTAL(103,$E$10:E52)</f>
        <v>31</v>
      </c>
      <c r="B52" s="150" t="s">
        <v>312</v>
      </c>
      <c r="C52" s="158" t="s">
        <v>312</v>
      </c>
      <c r="D52" s="158">
        <v>2024</v>
      </c>
      <c r="E52" s="158" t="s">
        <v>313</v>
      </c>
      <c r="F52" s="152" t="s">
        <v>287</v>
      </c>
      <c r="G52" s="152" t="s">
        <v>288</v>
      </c>
      <c r="H52" s="152" t="s">
        <v>68</v>
      </c>
      <c r="I52" s="152" t="s">
        <v>314</v>
      </c>
      <c r="J52" s="152" t="s">
        <v>70</v>
      </c>
      <c r="K52" s="178" t="s">
        <v>315</v>
      </c>
      <c r="L52" s="152">
        <v>1</v>
      </c>
      <c r="M52" s="152">
        <v>15.15</v>
      </c>
      <c r="N52" s="152">
        <v>530</v>
      </c>
      <c r="O52" s="152">
        <v>2292</v>
      </c>
      <c r="P52" s="158">
        <v>1200</v>
      </c>
      <c r="Q52" s="158">
        <f t="shared" ref="Q52:Q60" si="34">S52+T52+V52+W52+Y52+Z52+AB52+AE52+AF52+AJ52+AK52+AG52</f>
        <v>0</v>
      </c>
      <c r="R52" s="152">
        <f t="shared" si="33"/>
        <v>0</v>
      </c>
      <c r="S52" s="152"/>
      <c r="T52" s="152"/>
      <c r="U52" s="152"/>
      <c r="V52" s="152"/>
      <c r="W52" s="152"/>
      <c r="X52" s="152"/>
      <c r="Y52" s="152"/>
      <c r="Z52" s="152"/>
      <c r="AA52" s="152"/>
      <c r="AB52" s="152"/>
      <c r="AC52" s="152"/>
      <c r="AD52" s="152">
        <f t="shared" si="1"/>
        <v>200</v>
      </c>
      <c r="AE52" s="152"/>
      <c r="AF52" s="152"/>
      <c r="AG52" s="152"/>
      <c r="AH52" s="152">
        <v>200</v>
      </c>
      <c r="AI52" s="152"/>
      <c r="AJ52" s="152"/>
      <c r="AK52" s="152"/>
      <c r="AL52" s="152">
        <v>1000</v>
      </c>
      <c r="AM52" s="198" t="s">
        <v>293</v>
      </c>
      <c r="AN52" s="152"/>
      <c r="AO52" s="152" t="s">
        <v>294</v>
      </c>
      <c r="AP52" s="152" t="s">
        <v>295</v>
      </c>
      <c r="AQ52" s="152" t="s">
        <v>294</v>
      </c>
      <c r="AR52" s="152" t="s">
        <v>295</v>
      </c>
      <c r="AS52" s="204" t="s">
        <v>76</v>
      </c>
      <c r="AT52" s="171" t="s">
        <v>316</v>
      </c>
      <c r="AU52" s="178" t="s">
        <v>297</v>
      </c>
      <c r="AV52" s="152" t="s">
        <v>140</v>
      </c>
      <c r="AW52" s="152" t="s">
        <v>150</v>
      </c>
      <c r="AX52" s="149"/>
    </row>
    <row r="53" s="121" customFormat="1" ht="211" customHeight="1" spans="1:50">
      <c r="A53" s="149">
        <f>SUBTOTAL(103,$E$10:E53)</f>
        <v>32</v>
      </c>
      <c r="B53" s="150" t="s">
        <v>317</v>
      </c>
      <c r="C53" s="158" t="s">
        <v>317</v>
      </c>
      <c r="D53" s="158">
        <v>2024</v>
      </c>
      <c r="E53" s="158" t="s">
        <v>318</v>
      </c>
      <c r="F53" s="152" t="s">
        <v>287</v>
      </c>
      <c r="G53" s="152" t="s">
        <v>288</v>
      </c>
      <c r="H53" s="152" t="s">
        <v>68</v>
      </c>
      <c r="I53" s="152" t="s">
        <v>319</v>
      </c>
      <c r="J53" s="152" t="s">
        <v>70</v>
      </c>
      <c r="K53" s="171" t="s">
        <v>320</v>
      </c>
      <c r="L53" s="152">
        <v>1</v>
      </c>
      <c r="M53" s="152">
        <v>11.503</v>
      </c>
      <c r="N53" s="152">
        <v>236</v>
      </c>
      <c r="O53" s="152">
        <v>950</v>
      </c>
      <c r="P53" s="158">
        <v>1382.27</v>
      </c>
      <c r="Q53" s="158">
        <f t="shared" si="34"/>
        <v>0</v>
      </c>
      <c r="R53" s="152">
        <f t="shared" si="33"/>
        <v>1382.27</v>
      </c>
      <c r="S53" s="158"/>
      <c r="T53" s="158"/>
      <c r="U53" s="152">
        <v>1382.27</v>
      </c>
      <c r="V53" s="152"/>
      <c r="W53" s="152"/>
      <c r="X53" s="152"/>
      <c r="Y53" s="152"/>
      <c r="Z53" s="152"/>
      <c r="AA53" s="152"/>
      <c r="AB53" s="152"/>
      <c r="AC53" s="152"/>
      <c r="AD53" s="152">
        <f t="shared" si="1"/>
        <v>0</v>
      </c>
      <c r="AE53" s="152"/>
      <c r="AF53" s="152"/>
      <c r="AG53" s="152"/>
      <c r="AH53" s="152"/>
      <c r="AI53" s="152"/>
      <c r="AJ53" s="152"/>
      <c r="AK53" s="152"/>
      <c r="AL53" s="152"/>
      <c r="AM53" s="152"/>
      <c r="AN53" s="152"/>
      <c r="AO53" s="152" t="s">
        <v>294</v>
      </c>
      <c r="AP53" s="152" t="s">
        <v>295</v>
      </c>
      <c r="AQ53" s="152" t="s">
        <v>294</v>
      </c>
      <c r="AR53" s="152" t="s">
        <v>295</v>
      </c>
      <c r="AS53" s="204" t="s">
        <v>76</v>
      </c>
      <c r="AT53" s="171" t="s">
        <v>321</v>
      </c>
      <c r="AU53" s="171" t="s">
        <v>322</v>
      </c>
      <c r="AV53" s="152" t="s">
        <v>140</v>
      </c>
      <c r="AW53" s="152" t="s">
        <v>150</v>
      </c>
      <c r="AX53" s="149"/>
    </row>
    <row r="54" s="121" customFormat="1" ht="204" customHeight="1" spans="1:50">
      <c r="A54" s="149">
        <f>SUBTOTAL(103,$E$10:E54)</f>
        <v>33</v>
      </c>
      <c r="B54" s="150" t="s">
        <v>323</v>
      </c>
      <c r="C54" s="158" t="s">
        <v>323</v>
      </c>
      <c r="D54" s="158">
        <v>2024</v>
      </c>
      <c r="E54" s="158" t="s">
        <v>324</v>
      </c>
      <c r="F54" s="152" t="s">
        <v>287</v>
      </c>
      <c r="G54" s="149" t="s">
        <v>288</v>
      </c>
      <c r="H54" s="152" t="s">
        <v>68</v>
      </c>
      <c r="I54" s="152" t="s">
        <v>325</v>
      </c>
      <c r="J54" s="152" t="s">
        <v>326</v>
      </c>
      <c r="K54" s="178" t="s">
        <v>327</v>
      </c>
      <c r="L54" s="152">
        <v>1</v>
      </c>
      <c r="M54" s="152">
        <v>251</v>
      </c>
      <c r="N54" s="152">
        <v>1608</v>
      </c>
      <c r="O54" s="152">
        <v>6523</v>
      </c>
      <c r="P54" s="158">
        <v>5000</v>
      </c>
      <c r="Q54" s="158">
        <f t="shared" si="34"/>
        <v>0</v>
      </c>
      <c r="R54" s="152">
        <f t="shared" si="33"/>
        <v>0</v>
      </c>
      <c r="S54" s="152"/>
      <c r="T54" s="152"/>
      <c r="U54" s="152"/>
      <c r="V54" s="152"/>
      <c r="W54" s="152"/>
      <c r="X54" s="152"/>
      <c r="Y54" s="152"/>
      <c r="Z54" s="152"/>
      <c r="AA54" s="152"/>
      <c r="AB54" s="152"/>
      <c r="AC54" s="152"/>
      <c r="AD54" s="152">
        <f t="shared" si="1"/>
        <v>1000</v>
      </c>
      <c r="AE54" s="158"/>
      <c r="AF54" s="158"/>
      <c r="AG54" s="158"/>
      <c r="AH54" s="158">
        <v>1000</v>
      </c>
      <c r="AI54" s="152"/>
      <c r="AJ54" s="152"/>
      <c r="AK54" s="152"/>
      <c r="AL54" s="152">
        <v>4000</v>
      </c>
      <c r="AM54" s="198" t="s">
        <v>293</v>
      </c>
      <c r="AN54" s="152"/>
      <c r="AO54" s="152" t="s">
        <v>294</v>
      </c>
      <c r="AP54" s="158" t="s">
        <v>295</v>
      </c>
      <c r="AQ54" s="152" t="s">
        <v>294</v>
      </c>
      <c r="AR54" s="158" t="s">
        <v>295</v>
      </c>
      <c r="AS54" s="204" t="s">
        <v>76</v>
      </c>
      <c r="AT54" s="171" t="s">
        <v>328</v>
      </c>
      <c r="AU54" s="178" t="s">
        <v>297</v>
      </c>
      <c r="AV54" s="152" t="s">
        <v>140</v>
      </c>
      <c r="AW54" s="152" t="s">
        <v>150</v>
      </c>
      <c r="AX54" s="152"/>
    </row>
    <row r="55" s="121" customFormat="1" ht="223" customHeight="1" spans="1:50">
      <c r="A55" s="152">
        <f>SUBTOTAL(103,$E$10:E55)</f>
        <v>34</v>
      </c>
      <c r="B55" s="150" t="s">
        <v>329</v>
      </c>
      <c r="C55" s="158" t="s">
        <v>329</v>
      </c>
      <c r="D55" s="158">
        <v>2024</v>
      </c>
      <c r="E55" s="158" t="s">
        <v>330</v>
      </c>
      <c r="F55" s="152" t="s">
        <v>287</v>
      </c>
      <c r="G55" s="152" t="s">
        <v>288</v>
      </c>
      <c r="H55" s="152" t="s">
        <v>68</v>
      </c>
      <c r="I55" s="152" t="s">
        <v>331</v>
      </c>
      <c r="J55" s="152" t="s">
        <v>332</v>
      </c>
      <c r="K55" s="178" t="s">
        <v>333</v>
      </c>
      <c r="L55" s="152">
        <v>1</v>
      </c>
      <c r="M55" s="152">
        <v>58.7</v>
      </c>
      <c r="N55" s="152">
        <v>1897</v>
      </c>
      <c r="O55" s="152">
        <v>8279</v>
      </c>
      <c r="P55" s="158">
        <v>4700</v>
      </c>
      <c r="Q55" s="158">
        <f t="shared" si="34"/>
        <v>0</v>
      </c>
      <c r="R55" s="152">
        <f t="shared" si="33"/>
        <v>0</v>
      </c>
      <c r="S55" s="152"/>
      <c r="T55" s="152"/>
      <c r="U55" s="152"/>
      <c r="V55" s="152"/>
      <c r="W55" s="152"/>
      <c r="X55" s="152"/>
      <c r="Y55" s="152"/>
      <c r="Z55" s="152"/>
      <c r="AA55" s="152"/>
      <c r="AB55" s="152"/>
      <c r="AC55" s="152"/>
      <c r="AD55" s="152">
        <f t="shared" si="1"/>
        <v>1900</v>
      </c>
      <c r="AE55" s="152"/>
      <c r="AF55" s="152"/>
      <c r="AG55" s="152"/>
      <c r="AH55" s="152">
        <v>1900</v>
      </c>
      <c r="AI55" s="152"/>
      <c r="AJ55" s="152"/>
      <c r="AK55" s="152"/>
      <c r="AL55" s="152">
        <v>2800</v>
      </c>
      <c r="AM55" s="198" t="s">
        <v>293</v>
      </c>
      <c r="AN55" s="152"/>
      <c r="AO55" s="152" t="s">
        <v>294</v>
      </c>
      <c r="AP55" s="152" t="s">
        <v>295</v>
      </c>
      <c r="AQ55" s="152" t="s">
        <v>294</v>
      </c>
      <c r="AR55" s="152" t="s">
        <v>295</v>
      </c>
      <c r="AS55" s="204" t="s">
        <v>76</v>
      </c>
      <c r="AT55" s="171" t="s">
        <v>328</v>
      </c>
      <c r="AU55" s="178" t="s">
        <v>297</v>
      </c>
      <c r="AV55" s="152" t="s">
        <v>140</v>
      </c>
      <c r="AW55" s="152" t="s">
        <v>150</v>
      </c>
      <c r="AX55" s="149"/>
    </row>
    <row r="56" s="121" customFormat="1" ht="204" customHeight="1" spans="1:50">
      <c r="A56" s="152">
        <f>SUBTOTAL(103,$E$10:E56)</f>
        <v>35</v>
      </c>
      <c r="B56" s="150" t="s">
        <v>334</v>
      </c>
      <c r="C56" s="158" t="s">
        <v>334</v>
      </c>
      <c r="D56" s="158">
        <v>2024</v>
      </c>
      <c r="E56" s="158" t="s">
        <v>335</v>
      </c>
      <c r="F56" s="152" t="s">
        <v>287</v>
      </c>
      <c r="G56" s="152" t="s">
        <v>288</v>
      </c>
      <c r="H56" s="152" t="s">
        <v>68</v>
      </c>
      <c r="I56" s="152" t="s">
        <v>84</v>
      </c>
      <c r="J56" s="152" t="s">
        <v>336</v>
      </c>
      <c r="K56" s="178" t="s">
        <v>337</v>
      </c>
      <c r="L56" s="152">
        <v>1</v>
      </c>
      <c r="M56" s="152">
        <v>600</v>
      </c>
      <c r="N56" s="152">
        <v>1991</v>
      </c>
      <c r="O56" s="152">
        <v>9956</v>
      </c>
      <c r="P56" s="158">
        <v>14000</v>
      </c>
      <c r="Q56" s="158">
        <f t="shared" si="34"/>
        <v>0</v>
      </c>
      <c r="R56" s="152">
        <f t="shared" si="33"/>
        <v>0</v>
      </c>
      <c r="S56" s="152"/>
      <c r="T56" s="152"/>
      <c r="U56" s="152"/>
      <c r="V56" s="152"/>
      <c r="W56" s="152"/>
      <c r="X56" s="152"/>
      <c r="Y56" s="152"/>
      <c r="Z56" s="152"/>
      <c r="AA56" s="152"/>
      <c r="AB56" s="152"/>
      <c r="AC56" s="152"/>
      <c r="AD56" s="152">
        <f t="shared" si="1"/>
        <v>5600</v>
      </c>
      <c r="AE56" s="152"/>
      <c r="AF56" s="152"/>
      <c r="AG56" s="152"/>
      <c r="AH56" s="152">
        <v>5600</v>
      </c>
      <c r="AI56" s="152"/>
      <c r="AJ56" s="152"/>
      <c r="AK56" s="152"/>
      <c r="AL56" s="152">
        <v>8400</v>
      </c>
      <c r="AM56" s="198" t="s">
        <v>293</v>
      </c>
      <c r="AN56" s="152"/>
      <c r="AO56" s="152" t="s">
        <v>294</v>
      </c>
      <c r="AP56" s="152" t="s">
        <v>295</v>
      </c>
      <c r="AQ56" s="152" t="s">
        <v>294</v>
      </c>
      <c r="AR56" s="152" t="s">
        <v>295</v>
      </c>
      <c r="AS56" s="204" t="s">
        <v>76</v>
      </c>
      <c r="AT56" s="171" t="s">
        <v>328</v>
      </c>
      <c r="AU56" s="178" t="s">
        <v>297</v>
      </c>
      <c r="AV56" s="152" t="s">
        <v>140</v>
      </c>
      <c r="AW56" s="152" t="s">
        <v>150</v>
      </c>
      <c r="AX56" s="152"/>
    </row>
    <row r="57" s="121" customFormat="1" ht="189" customHeight="1" spans="1:50">
      <c r="A57" s="152">
        <f>SUBTOTAL(103,$E$10:E57)</f>
        <v>36</v>
      </c>
      <c r="B57" s="150" t="s">
        <v>338</v>
      </c>
      <c r="C57" s="158" t="s">
        <v>338</v>
      </c>
      <c r="D57" s="158">
        <v>2024</v>
      </c>
      <c r="E57" s="158" t="s">
        <v>339</v>
      </c>
      <c r="F57" s="152" t="s">
        <v>287</v>
      </c>
      <c r="G57" s="152" t="s">
        <v>288</v>
      </c>
      <c r="H57" s="152" t="s">
        <v>68</v>
      </c>
      <c r="I57" s="152" t="s">
        <v>91</v>
      </c>
      <c r="J57" s="152" t="s">
        <v>336</v>
      </c>
      <c r="K57" s="178" t="s">
        <v>337</v>
      </c>
      <c r="L57" s="152">
        <v>1</v>
      </c>
      <c r="M57" s="152">
        <v>600</v>
      </c>
      <c r="N57" s="152">
        <v>1527</v>
      </c>
      <c r="O57" s="152">
        <v>7647</v>
      </c>
      <c r="P57" s="158">
        <v>14000</v>
      </c>
      <c r="Q57" s="158">
        <f t="shared" si="34"/>
        <v>0</v>
      </c>
      <c r="R57" s="152">
        <f t="shared" si="33"/>
        <v>0</v>
      </c>
      <c r="S57" s="152"/>
      <c r="T57" s="152"/>
      <c r="U57" s="152"/>
      <c r="V57" s="152"/>
      <c r="W57" s="152"/>
      <c r="X57" s="152"/>
      <c r="Y57" s="152"/>
      <c r="Z57" s="152"/>
      <c r="AA57" s="152"/>
      <c r="AB57" s="152"/>
      <c r="AC57" s="152"/>
      <c r="AD57" s="152">
        <f t="shared" si="1"/>
        <v>5600</v>
      </c>
      <c r="AE57" s="152"/>
      <c r="AF57" s="152"/>
      <c r="AG57" s="152"/>
      <c r="AH57" s="152">
        <v>5600</v>
      </c>
      <c r="AI57" s="152"/>
      <c r="AJ57" s="152"/>
      <c r="AK57" s="152"/>
      <c r="AL57" s="152">
        <v>8400</v>
      </c>
      <c r="AM57" s="198" t="s">
        <v>293</v>
      </c>
      <c r="AN57" s="152"/>
      <c r="AO57" s="152" t="s">
        <v>294</v>
      </c>
      <c r="AP57" s="152" t="s">
        <v>295</v>
      </c>
      <c r="AQ57" s="152" t="s">
        <v>294</v>
      </c>
      <c r="AR57" s="152" t="s">
        <v>295</v>
      </c>
      <c r="AS57" s="204" t="s">
        <v>76</v>
      </c>
      <c r="AT57" s="171" t="s">
        <v>328</v>
      </c>
      <c r="AU57" s="178" t="s">
        <v>297</v>
      </c>
      <c r="AV57" s="152" t="s">
        <v>140</v>
      </c>
      <c r="AW57" s="152" t="s">
        <v>150</v>
      </c>
      <c r="AX57" s="149"/>
    </row>
    <row r="58" s="122" customFormat="1" ht="225" customHeight="1" spans="1:50">
      <c r="A58" s="149">
        <f>SUBTOTAL(103,$E$10:E58)</f>
        <v>37</v>
      </c>
      <c r="B58" s="150" t="s">
        <v>340</v>
      </c>
      <c r="C58" s="158" t="s">
        <v>340</v>
      </c>
      <c r="D58" s="152">
        <v>2024</v>
      </c>
      <c r="E58" s="158" t="s">
        <v>341</v>
      </c>
      <c r="F58" s="149" t="s">
        <v>287</v>
      </c>
      <c r="G58" s="149" t="s">
        <v>288</v>
      </c>
      <c r="H58" s="149" t="s">
        <v>68</v>
      </c>
      <c r="I58" s="152" t="s">
        <v>91</v>
      </c>
      <c r="J58" s="152" t="s">
        <v>342</v>
      </c>
      <c r="K58" s="178" t="s">
        <v>343</v>
      </c>
      <c r="L58" s="152">
        <v>1</v>
      </c>
      <c r="M58" s="152">
        <v>500</v>
      </c>
      <c r="N58" s="152">
        <v>1421</v>
      </c>
      <c r="O58" s="152">
        <v>5482</v>
      </c>
      <c r="P58" s="158">
        <v>12000</v>
      </c>
      <c r="Q58" s="158">
        <f t="shared" si="34"/>
        <v>0</v>
      </c>
      <c r="R58" s="152">
        <f t="shared" si="33"/>
        <v>0</v>
      </c>
      <c r="S58" s="152"/>
      <c r="T58" s="152"/>
      <c r="U58" s="152"/>
      <c r="V58" s="152"/>
      <c r="W58" s="152"/>
      <c r="X58" s="152"/>
      <c r="Y58" s="152"/>
      <c r="Z58" s="152"/>
      <c r="AA58" s="152"/>
      <c r="AB58" s="152"/>
      <c r="AC58" s="152"/>
      <c r="AD58" s="152">
        <f t="shared" si="1"/>
        <v>4800</v>
      </c>
      <c r="AE58" s="158"/>
      <c r="AF58" s="158"/>
      <c r="AG58" s="158"/>
      <c r="AH58" s="158">
        <v>4800</v>
      </c>
      <c r="AI58" s="152"/>
      <c r="AJ58" s="152"/>
      <c r="AK58" s="152"/>
      <c r="AL58" s="152">
        <v>7200</v>
      </c>
      <c r="AM58" s="198" t="s">
        <v>293</v>
      </c>
      <c r="AN58" s="152"/>
      <c r="AO58" s="152" t="s">
        <v>294</v>
      </c>
      <c r="AP58" s="152" t="s">
        <v>295</v>
      </c>
      <c r="AQ58" s="152" t="s">
        <v>294</v>
      </c>
      <c r="AR58" s="152" t="s">
        <v>295</v>
      </c>
      <c r="AS58" s="204" t="s">
        <v>76</v>
      </c>
      <c r="AT58" s="171" t="s">
        <v>328</v>
      </c>
      <c r="AU58" s="178" t="s">
        <v>297</v>
      </c>
      <c r="AV58" s="152" t="s">
        <v>140</v>
      </c>
      <c r="AW58" s="152" t="s">
        <v>150</v>
      </c>
      <c r="AX58" s="153"/>
    </row>
    <row r="59" s="122" customFormat="1" ht="228" customHeight="1" spans="1:50">
      <c r="A59" s="149">
        <f>SUBTOTAL(103,$E$10:E59)</f>
        <v>38</v>
      </c>
      <c r="B59" s="150" t="s">
        <v>344</v>
      </c>
      <c r="C59" s="158" t="s">
        <v>344</v>
      </c>
      <c r="D59" s="158">
        <v>2024</v>
      </c>
      <c r="E59" s="158" t="s">
        <v>345</v>
      </c>
      <c r="F59" s="152" t="s">
        <v>287</v>
      </c>
      <c r="G59" s="152" t="s">
        <v>288</v>
      </c>
      <c r="H59" s="152" t="s">
        <v>68</v>
      </c>
      <c r="I59" s="152" t="s">
        <v>346</v>
      </c>
      <c r="J59" s="152" t="s">
        <v>347</v>
      </c>
      <c r="K59" s="178" t="s">
        <v>348</v>
      </c>
      <c r="L59" s="152">
        <v>1</v>
      </c>
      <c r="M59" s="152">
        <v>5000</v>
      </c>
      <c r="N59" s="152"/>
      <c r="O59" s="152"/>
      <c r="P59" s="158">
        <v>5000</v>
      </c>
      <c r="Q59" s="158">
        <f t="shared" si="34"/>
        <v>0</v>
      </c>
      <c r="R59" s="152">
        <f t="shared" si="33"/>
        <v>0</v>
      </c>
      <c r="S59" s="152"/>
      <c r="T59" s="152"/>
      <c r="U59" s="152"/>
      <c r="V59" s="152"/>
      <c r="W59" s="152"/>
      <c r="X59" s="152"/>
      <c r="Y59" s="152"/>
      <c r="Z59" s="152"/>
      <c r="AA59" s="152"/>
      <c r="AB59" s="152"/>
      <c r="AC59" s="152"/>
      <c r="AD59" s="152">
        <f t="shared" si="1"/>
        <v>1000</v>
      </c>
      <c r="AE59" s="152"/>
      <c r="AF59" s="152"/>
      <c r="AG59" s="152"/>
      <c r="AH59" s="152">
        <v>1000</v>
      </c>
      <c r="AI59" s="152"/>
      <c r="AJ59" s="152"/>
      <c r="AK59" s="152"/>
      <c r="AL59" s="152">
        <v>4000</v>
      </c>
      <c r="AM59" s="198" t="s">
        <v>293</v>
      </c>
      <c r="AN59" s="152"/>
      <c r="AO59" s="152" t="s">
        <v>294</v>
      </c>
      <c r="AP59" s="152" t="s">
        <v>295</v>
      </c>
      <c r="AQ59" s="152" t="s">
        <v>294</v>
      </c>
      <c r="AR59" s="152" t="s">
        <v>295</v>
      </c>
      <c r="AS59" s="204" t="s">
        <v>76</v>
      </c>
      <c r="AT59" s="171" t="s">
        <v>328</v>
      </c>
      <c r="AU59" s="178" t="s">
        <v>297</v>
      </c>
      <c r="AV59" s="152" t="s">
        <v>140</v>
      </c>
      <c r="AW59" s="152" t="s">
        <v>150</v>
      </c>
      <c r="AX59" s="149"/>
    </row>
    <row r="60" s="121" customFormat="1" ht="220" customHeight="1" spans="1:50">
      <c r="A60" s="149">
        <f>SUBTOTAL(103,$E$10:E60)</f>
        <v>39</v>
      </c>
      <c r="B60" s="150" t="s">
        <v>349</v>
      </c>
      <c r="C60" s="158" t="s">
        <v>349</v>
      </c>
      <c r="D60" s="158">
        <v>2024</v>
      </c>
      <c r="E60" s="158" t="s">
        <v>350</v>
      </c>
      <c r="F60" s="152" t="s">
        <v>287</v>
      </c>
      <c r="G60" s="152" t="s">
        <v>288</v>
      </c>
      <c r="H60" s="152" t="s">
        <v>68</v>
      </c>
      <c r="I60" s="152" t="s">
        <v>351</v>
      </c>
      <c r="J60" s="152" t="s">
        <v>70</v>
      </c>
      <c r="K60" s="178" t="s">
        <v>352</v>
      </c>
      <c r="L60" s="152">
        <v>1</v>
      </c>
      <c r="M60" s="152">
        <v>10</v>
      </c>
      <c r="N60" s="152">
        <v>59319</v>
      </c>
      <c r="O60" s="152">
        <v>231949</v>
      </c>
      <c r="P60" s="158">
        <v>300</v>
      </c>
      <c r="Q60" s="158">
        <f t="shared" si="34"/>
        <v>300</v>
      </c>
      <c r="R60" s="152">
        <f t="shared" si="33"/>
        <v>300</v>
      </c>
      <c r="S60" s="152">
        <v>300</v>
      </c>
      <c r="T60" s="152"/>
      <c r="U60" s="152"/>
      <c r="V60" s="152"/>
      <c r="W60" s="152"/>
      <c r="X60" s="152"/>
      <c r="Y60" s="152"/>
      <c r="Z60" s="152"/>
      <c r="AA60" s="152"/>
      <c r="AB60" s="152"/>
      <c r="AC60" s="152"/>
      <c r="AD60" s="152">
        <f t="shared" si="1"/>
        <v>0</v>
      </c>
      <c r="AE60" s="152"/>
      <c r="AF60" s="152"/>
      <c r="AG60" s="152"/>
      <c r="AH60" s="152"/>
      <c r="AI60" s="152"/>
      <c r="AJ60" s="152"/>
      <c r="AK60" s="152"/>
      <c r="AL60" s="152"/>
      <c r="AM60" s="152"/>
      <c r="AN60" s="152"/>
      <c r="AO60" s="152" t="s">
        <v>353</v>
      </c>
      <c r="AP60" s="152" t="s">
        <v>354</v>
      </c>
      <c r="AQ60" s="152" t="s">
        <v>355</v>
      </c>
      <c r="AR60" s="152" t="s">
        <v>356</v>
      </c>
      <c r="AS60" s="158" t="s">
        <v>357</v>
      </c>
      <c r="AT60" s="171" t="s">
        <v>358</v>
      </c>
      <c r="AU60" s="178" t="s">
        <v>359</v>
      </c>
      <c r="AV60" s="152" t="s">
        <v>140</v>
      </c>
      <c r="AW60" s="152" t="s">
        <v>150</v>
      </c>
      <c r="AX60" s="149"/>
    </row>
    <row r="61" s="110" customFormat="1" ht="30" customHeight="1" spans="1:50">
      <c r="A61" s="146" t="s">
        <v>61</v>
      </c>
      <c r="B61" s="147"/>
      <c r="C61" s="148" t="s">
        <v>360</v>
      </c>
      <c r="D61" s="148"/>
      <c r="E61" s="148"/>
      <c r="F61" s="148"/>
      <c r="G61" s="148"/>
      <c r="H61" s="148"/>
      <c r="I61" s="148"/>
      <c r="J61" s="148"/>
      <c r="K61" s="148"/>
      <c r="L61" s="166">
        <f t="shared" ref="L61:Q61" si="35">SUM(L62:L66)</f>
        <v>5</v>
      </c>
      <c r="M61" s="166">
        <f t="shared" si="35"/>
        <v>10008</v>
      </c>
      <c r="N61" s="166">
        <f t="shared" si="35"/>
        <v>7122</v>
      </c>
      <c r="O61" s="166">
        <f t="shared" si="35"/>
        <v>28357</v>
      </c>
      <c r="P61" s="166">
        <f t="shared" si="35"/>
        <v>31437.1</v>
      </c>
      <c r="Q61" s="166">
        <f t="shared" si="35"/>
        <v>22358.116249</v>
      </c>
      <c r="R61" s="165">
        <f t="shared" ref="R61:AC61" si="36">SUM(R62:R66)</f>
        <v>21796.156268</v>
      </c>
      <c r="S61" s="165">
        <f t="shared" si="36"/>
        <v>17638.093264</v>
      </c>
      <c r="T61" s="165">
        <f t="shared" si="36"/>
        <v>1167.176736</v>
      </c>
      <c r="U61" s="165">
        <f t="shared" si="36"/>
        <v>2915.886268</v>
      </c>
      <c r="V61" s="165">
        <f t="shared" si="36"/>
        <v>0</v>
      </c>
      <c r="W61" s="165">
        <f t="shared" si="36"/>
        <v>0</v>
      </c>
      <c r="X61" s="165">
        <f t="shared" si="36"/>
        <v>0</v>
      </c>
      <c r="Y61" s="165">
        <f t="shared" si="36"/>
        <v>0</v>
      </c>
      <c r="Z61" s="165">
        <f t="shared" si="36"/>
        <v>0</v>
      </c>
      <c r="AA61" s="165">
        <f t="shared" si="36"/>
        <v>0</v>
      </c>
      <c r="AB61" s="165">
        <f t="shared" si="36"/>
        <v>69</v>
      </c>
      <c r="AC61" s="165">
        <f t="shared" si="36"/>
        <v>6</v>
      </c>
      <c r="AD61" s="165">
        <f t="shared" si="1"/>
        <v>9640.943732</v>
      </c>
      <c r="AE61" s="165">
        <f t="shared" ref="AE61:AN61" si="37">SUM(AE62:AE66)</f>
        <v>2175.93</v>
      </c>
      <c r="AF61" s="165">
        <f t="shared" si="37"/>
        <v>1307.916249</v>
      </c>
      <c r="AG61" s="165">
        <f t="shared" si="37"/>
        <v>0</v>
      </c>
      <c r="AH61" s="165">
        <f t="shared" si="37"/>
        <v>6157.097483</v>
      </c>
      <c r="AI61" s="165">
        <f t="shared" si="37"/>
        <v>0</v>
      </c>
      <c r="AJ61" s="165">
        <f t="shared" si="37"/>
        <v>0</v>
      </c>
      <c r="AK61" s="165">
        <f t="shared" si="37"/>
        <v>0</v>
      </c>
      <c r="AL61" s="165">
        <f t="shared" si="37"/>
        <v>0</v>
      </c>
      <c r="AM61" s="165">
        <f t="shared" si="37"/>
        <v>0</v>
      </c>
      <c r="AN61" s="165">
        <f t="shared" si="37"/>
        <v>0</v>
      </c>
      <c r="AO61" s="166"/>
      <c r="AP61" s="166"/>
      <c r="AQ61" s="166"/>
      <c r="AR61" s="166"/>
      <c r="AS61" s="166"/>
      <c r="AT61" s="166"/>
      <c r="AU61" s="166"/>
      <c r="AV61" s="166"/>
      <c r="AW61" s="166"/>
      <c r="AX61" s="166"/>
    </row>
    <row r="62" s="116" customFormat="1" ht="338" customHeight="1" spans="1:50">
      <c r="A62" s="149">
        <f>SUBTOTAL(103,$E$10:E62)</f>
        <v>40</v>
      </c>
      <c r="B62" s="150" t="s">
        <v>361</v>
      </c>
      <c r="C62" s="151" t="s">
        <v>361</v>
      </c>
      <c r="D62" s="157" t="s">
        <v>64</v>
      </c>
      <c r="E62" s="157" t="s">
        <v>362</v>
      </c>
      <c r="F62" s="153" t="s">
        <v>287</v>
      </c>
      <c r="G62" s="153" t="s">
        <v>363</v>
      </c>
      <c r="H62" s="152" t="s">
        <v>134</v>
      </c>
      <c r="I62" s="158" t="s">
        <v>364</v>
      </c>
      <c r="J62" s="157" t="s">
        <v>365</v>
      </c>
      <c r="K62" s="157" t="s">
        <v>366</v>
      </c>
      <c r="L62" s="149">
        <v>1</v>
      </c>
      <c r="M62" s="149">
        <v>1</v>
      </c>
      <c r="N62" s="158">
        <v>2353</v>
      </c>
      <c r="O62" s="158">
        <v>9370</v>
      </c>
      <c r="P62" s="158">
        <v>6000</v>
      </c>
      <c r="Q62" s="158">
        <f>S62+T62+V62+W62+Y62+Z62+AB62+AE62+AF62+AJ62+AK62+AG62</f>
        <v>4457</v>
      </c>
      <c r="R62" s="152">
        <f>S62+T62+U62+V62+W62+X62+Y62+Z62+AA62+AB62+AC62</f>
        <v>5807</v>
      </c>
      <c r="S62" s="152">
        <f>3473.123264</f>
        <v>3473.123264</v>
      </c>
      <c r="T62" s="152">
        <f>1790.876736-1000</f>
        <v>790.876736</v>
      </c>
      <c r="U62" s="152">
        <v>1543</v>
      </c>
      <c r="V62" s="152"/>
      <c r="W62" s="152"/>
      <c r="X62" s="152"/>
      <c r="Y62" s="152"/>
      <c r="Z62" s="152"/>
      <c r="AA62" s="152"/>
      <c r="AB62" s="152"/>
      <c r="AC62" s="152"/>
      <c r="AD62" s="152">
        <f t="shared" si="1"/>
        <v>193</v>
      </c>
      <c r="AE62" s="152">
        <v>193</v>
      </c>
      <c r="AF62" s="152"/>
      <c r="AG62" s="152"/>
      <c r="AH62" s="152"/>
      <c r="AI62" s="152"/>
      <c r="AJ62" s="152"/>
      <c r="AK62" s="152"/>
      <c r="AL62" s="152"/>
      <c r="AM62" s="152"/>
      <c r="AN62" s="152"/>
      <c r="AO62" s="201" t="s">
        <v>119</v>
      </c>
      <c r="AP62" s="159" t="s">
        <v>120</v>
      </c>
      <c r="AQ62" s="201" t="s">
        <v>119</v>
      </c>
      <c r="AR62" s="159" t="s">
        <v>120</v>
      </c>
      <c r="AS62" s="159" t="s">
        <v>76</v>
      </c>
      <c r="AT62" s="171" t="s">
        <v>367</v>
      </c>
      <c r="AU62" s="178" t="s">
        <v>368</v>
      </c>
      <c r="AV62" s="152" t="s">
        <v>140</v>
      </c>
      <c r="AW62" s="152" t="s">
        <v>141</v>
      </c>
      <c r="AX62" s="153"/>
    </row>
    <row r="63" s="116" customFormat="1" ht="357" customHeight="1" spans="1:50">
      <c r="A63" s="149">
        <f>SUBTOTAL(103,$E$10:E63)</f>
        <v>41</v>
      </c>
      <c r="B63" s="150" t="s">
        <v>369</v>
      </c>
      <c r="C63" s="151" t="s">
        <v>369</v>
      </c>
      <c r="D63" s="157" t="s">
        <v>64</v>
      </c>
      <c r="E63" s="157" t="s">
        <v>370</v>
      </c>
      <c r="F63" s="153" t="s">
        <v>287</v>
      </c>
      <c r="G63" s="153" t="s">
        <v>363</v>
      </c>
      <c r="H63" s="152" t="s">
        <v>134</v>
      </c>
      <c r="I63" s="152" t="s">
        <v>364</v>
      </c>
      <c r="J63" s="153" t="s">
        <v>365</v>
      </c>
      <c r="K63" s="178" t="s">
        <v>371</v>
      </c>
      <c r="L63" s="152">
        <v>1</v>
      </c>
      <c r="M63" s="152">
        <v>1</v>
      </c>
      <c r="N63" s="152">
        <v>2353</v>
      </c>
      <c r="O63" s="152">
        <v>9370</v>
      </c>
      <c r="P63" s="158">
        <v>4889.1</v>
      </c>
      <c r="Q63" s="158">
        <f>S63+T63+V63+W63+Y63+Z63+AB63+AE63+AF63+AJ63+AK63+AG63</f>
        <v>3842.113732</v>
      </c>
      <c r="R63" s="152">
        <f>S63+T63+U63+V63+W63+X63+Y63+Z63+AA63+AB63+AC63</f>
        <v>2202.956268</v>
      </c>
      <c r="S63" s="152">
        <v>926.77</v>
      </c>
      <c r="T63" s="152">
        <v>376.3</v>
      </c>
      <c r="U63" s="152">
        <v>899.886268</v>
      </c>
      <c r="V63" s="152"/>
      <c r="W63" s="152"/>
      <c r="X63" s="152"/>
      <c r="Y63" s="152"/>
      <c r="Z63" s="152"/>
      <c r="AA63" s="152"/>
      <c r="AB63" s="152"/>
      <c r="AC63" s="152"/>
      <c r="AD63" s="152">
        <f t="shared" si="1"/>
        <v>2686.143732</v>
      </c>
      <c r="AE63" s="152">
        <v>1982.93</v>
      </c>
      <c r="AF63" s="152">
        <f>1456-899.886268</f>
        <v>556.113732</v>
      </c>
      <c r="AG63" s="152"/>
      <c r="AH63" s="152">
        <v>147.1</v>
      </c>
      <c r="AI63" s="152"/>
      <c r="AJ63" s="152"/>
      <c r="AK63" s="152"/>
      <c r="AL63" s="152"/>
      <c r="AM63" s="152"/>
      <c r="AN63" s="152"/>
      <c r="AO63" s="153" t="s">
        <v>74</v>
      </c>
      <c r="AP63" s="157" t="s">
        <v>75</v>
      </c>
      <c r="AQ63" s="153" t="s">
        <v>74</v>
      </c>
      <c r="AR63" s="157" t="s">
        <v>75</v>
      </c>
      <c r="AS63" s="159" t="s">
        <v>76</v>
      </c>
      <c r="AT63" s="171" t="s">
        <v>372</v>
      </c>
      <c r="AU63" s="178" t="s">
        <v>373</v>
      </c>
      <c r="AV63" s="152" t="s">
        <v>140</v>
      </c>
      <c r="AW63" s="152" t="s">
        <v>141</v>
      </c>
      <c r="AX63" s="153"/>
    </row>
    <row r="64" s="123" customFormat="1" ht="208" customHeight="1" spans="1:50">
      <c r="A64" s="149">
        <f>SUBTOTAL(103,$E$10:E64)</f>
        <v>42</v>
      </c>
      <c r="B64" s="150" t="s">
        <v>374</v>
      </c>
      <c r="C64" s="151" t="s">
        <v>374</v>
      </c>
      <c r="D64" s="149" t="s">
        <v>64</v>
      </c>
      <c r="E64" s="149" t="s">
        <v>375</v>
      </c>
      <c r="F64" s="151" t="s">
        <v>287</v>
      </c>
      <c r="G64" s="153" t="s">
        <v>363</v>
      </c>
      <c r="H64" s="149" t="s">
        <v>68</v>
      </c>
      <c r="I64" s="149" t="s">
        <v>376</v>
      </c>
      <c r="J64" s="149" t="s">
        <v>183</v>
      </c>
      <c r="K64" s="167" t="s">
        <v>377</v>
      </c>
      <c r="L64" s="152">
        <v>1</v>
      </c>
      <c r="M64" s="152">
        <v>10000</v>
      </c>
      <c r="N64" s="152">
        <v>60</v>
      </c>
      <c r="O64" s="152">
        <v>241</v>
      </c>
      <c r="P64" s="158">
        <v>473</v>
      </c>
      <c r="Q64" s="158">
        <f>S64+T64+V64+W64+Y64+Z64+AB64+AE64+AF64+AJ64+AK64+AG64</f>
        <v>0</v>
      </c>
      <c r="R64" s="152">
        <f>S64+T64+U64+V64+W64+X64+Y64+Z64+AA64+AB64+AC64</f>
        <v>473</v>
      </c>
      <c r="S64" s="152"/>
      <c r="T64" s="152"/>
      <c r="U64" s="152">
        <v>473</v>
      </c>
      <c r="V64" s="152"/>
      <c r="W64" s="152"/>
      <c r="X64" s="152"/>
      <c r="Y64" s="152"/>
      <c r="Z64" s="152"/>
      <c r="AA64" s="152"/>
      <c r="AB64" s="152"/>
      <c r="AC64" s="152"/>
      <c r="AD64" s="152">
        <f t="shared" si="1"/>
        <v>0</v>
      </c>
      <c r="AE64" s="152"/>
      <c r="AF64" s="152"/>
      <c r="AG64" s="152"/>
      <c r="AH64" s="152"/>
      <c r="AI64" s="152"/>
      <c r="AJ64" s="152"/>
      <c r="AK64" s="152"/>
      <c r="AL64" s="152"/>
      <c r="AM64" s="152"/>
      <c r="AN64" s="152"/>
      <c r="AO64" s="153" t="s">
        <v>72</v>
      </c>
      <c r="AP64" s="157" t="s">
        <v>73</v>
      </c>
      <c r="AQ64" s="153" t="s">
        <v>74</v>
      </c>
      <c r="AR64" s="157" t="s">
        <v>75</v>
      </c>
      <c r="AS64" s="159" t="s">
        <v>76</v>
      </c>
      <c r="AT64" s="151" t="s">
        <v>378</v>
      </c>
      <c r="AU64" s="151" t="s">
        <v>379</v>
      </c>
      <c r="AV64" s="152" t="s">
        <v>140</v>
      </c>
      <c r="AW64" s="152" t="s">
        <v>150</v>
      </c>
      <c r="AX64" s="153"/>
    </row>
    <row r="65" s="124" customFormat="1" ht="259" customHeight="1" spans="1:50">
      <c r="A65" s="149">
        <f>SUBTOTAL(103,$E$10:E65)</f>
        <v>43</v>
      </c>
      <c r="B65" s="150" t="s">
        <v>380</v>
      </c>
      <c r="C65" s="151" t="s">
        <v>380</v>
      </c>
      <c r="D65" s="149" t="s">
        <v>64</v>
      </c>
      <c r="E65" s="149" t="s">
        <v>381</v>
      </c>
      <c r="F65" s="151" t="s">
        <v>287</v>
      </c>
      <c r="G65" s="153" t="s">
        <v>363</v>
      </c>
      <c r="H65" s="149" t="s">
        <v>153</v>
      </c>
      <c r="I65" s="149" t="s">
        <v>382</v>
      </c>
      <c r="J65" s="149" t="s">
        <v>383</v>
      </c>
      <c r="K65" s="167" t="s">
        <v>384</v>
      </c>
      <c r="L65" s="152">
        <v>1</v>
      </c>
      <c r="M65" s="152">
        <v>5</v>
      </c>
      <c r="N65" s="152">
        <v>3</v>
      </c>
      <c r="O65" s="152">
        <v>6</v>
      </c>
      <c r="P65" s="158">
        <v>75</v>
      </c>
      <c r="Q65" s="158">
        <f>S65+T65+V65+W65+Y65+Z65+AB65+AE65+AF65+AJ65+AK65+AG65</f>
        <v>69</v>
      </c>
      <c r="R65" s="152">
        <f>S65+T65+U65+V65+W65+X65+Y65+Z65+AA65+AB65+AC65</f>
        <v>75</v>
      </c>
      <c r="S65" s="152"/>
      <c r="T65" s="152"/>
      <c r="U65" s="152"/>
      <c r="V65" s="152"/>
      <c r="W65" s="152"/>
      <c r="X65" s="152"/>
      <c r="Y65" s="152"/>
      <c r="Z65" s="152"/>
      <c r="AA65" s="152"/>
      <c r="AB65" s="152">
        <v>69</v>
      </c>
      <c r="AC65" s="152">
        <f>P65-AB65</f>
        <v>6</v>
      </c>
      <c r="AD65" s="152">
        <f t="shared" si="1"/>
        <v>0</v>
      </c>
      <c r="AE65" s="152"/>
      <c r="AF65" s="152"/>
      <c r="AG65" s="152"/>
      <c r="AH65" s="152"/>
      <c r="AI65" s="152"/>
      <c r="AJ65" s="152"/>
      <c r="AK65" s="152"/>
      <c r="AL65" s="152"/>
      <c r="AM65" s="152"/>
      <c r="AN65" s="152"/>
      <c r="AO65" s="153" t="s">
        <v>170</v>
      </c>
      <c r="AP65" s="157" t="s">
        <v>171</v>
      </c>
      <c r="AQ65" s="153" t="s">
        <v>74</v>
      </c>
      <c r="AR65" s="157" t="s">
        <v>75</v>
      </c>
      <c r="AS65" s="159" t="s">
        <v>76</v>
      </c>
      <c r="AT65" s="151" t="s">
        <v>385</v>
      </c>
      <c r="AU65" s="151" t="s">
        <v>386</v>
      </c>
      <c r="AV65" s="152" t="s">
        <v>140</v>
      </c>
      <c r="AW65" s="152" t="s">
        <v>150</v>
      </c>
      <c r="AX65" s="153"/>
    </row>
    <row r="66" s="116" customFormat="1" ht="252" customHeight="1" spans="1:50">
      <c r="A66" s="149">
        <f>SUBTOTAL(103,$E$10:E66)</f>
        <v>44</v>
      </c>
      <c r="B66" s="150" t="s">
        <v>387</v>
      </c>
      <c r="C66" s="151" t="s">
        <v>387</v>
      </c>
      <c r="D66" s="157" t="s">
        <v>64</v>
      </c>
      <c r="E66" s="153" t="s">
        <v>388</v>
      </c>
      <c r="F66" s="153" t="s">
        <v>287</v>
      </c>
      <c r="G66" s="153" t="s">
        <v>363</v>
      </c>
      <c r="H66" s="152" t="s">
        <v>68</v>
      </c>
      <c r="I66" s="152" t="s">
        <v>364</v>
      </c>
      <c r="J66" s="153" t="s">
        <v>389</v>
      </c>
      <c r="K66" s="153" t="s">
        <v>390</v>
      </c>
      <c r="L66" s="149">
        <v>1</v>
      </c>
      <c r="M66" s="149">
        <v>1</v>
      </c>
      <c r="N66" s="152">
        <v>2353</v>
      </c>
      <c r="O66" s="152">
        <v>9370</v>
      </c>
      <c r="P66" s="158">
        <v>20000</v>
      </c>
      <c r="Q66" s="158">
        <f>S66+T66+V66+W66+Y66+Z66+AB66+AE66+AF66+AJ66+AK66+AG66</f>
        <v>13990.002517</v>
      </c>
      <c r="R66" s="152">
        <f>S66+T66+U66+V66+W66+X66+Y66+Z66+AA66+AB66+AC66</f>
        <v>13238.2</v>
      </c>
      <c r="S66" s="152">
        <f>13448-300-156.824853-0.33477+247.359623</f>
        <v>13238.2</v>
      </c>
      <c r="T66" s="152"/>
      <c r="U66" s="152"/>
      <c r="V66" s="152"/>
      <c r="W66" s="152"/>
      <c r="X66" s="152"/>
      <c r="Y66" s="152"/>
      <c r="Z66" s="152"/>
      <c r="AA66" s="152"/>
      <c r="AB66" s="152"/>
      <c r="AC66" s="152"/>
      <c r="AD66" s="152">
        <f t="shared" si="1"/>
        <v>6761.8</v>
      </c>
      <c r="AE66" s="152"/>
      <c r="AF66" s="152">
        <f>1000-0.83786-247.359623</f>
        <v>751.802517</v>
      </c>
      <c r="AG66" s="152"/>
      <c r="AH66" s="152">
        <f>P66-AF66-AE66-T66-S66</f>
        <v>6009.997483</v>
      </c>
      <c r="AI66" s="152"/>
      <c r="AJ66" s="152"/>
      <c r="AK66" s="152"/>
      <c r="AL66" s="152"/>
      <c r="AM66" s="152"/>
      <c r="AN66" s="152"/>
      <c r="AO66" s="153" t="s">
        <v>74</v>
      </c>
      <c r="AP66" s="157" t="s">
        <v>75</v>
      </c>
      <c r="AQ66" s="153" t="s">
        <v>74</v>
      </c>
      <c r="AR66" s="157" t="s">
        <v>75</v>
      </c>
      <c r="AS66" s="159" t="s">
        <v>76</v>
      </c>
      <c r="AT66" s="171" t="s">
        <v>391</v>
      </c>
      <c r="AU66" s="178" t="s">
        <v>392</v>
      </c>
      <c r="AV66" s="152" t="s">
        <v>140</v>
      </c>
      <c r="AW66" s="152" t="s">
        <v>141</v>
      </c>
      <c r="AX66" s="153"/>
    </row>
    <row r="67" s="125" customFormat="1" ht="30" customHeight="1" spans="1:50">
      <c r="A67" s="146" t="s">
        <v>61</v>
      </c>
      <c r="B67" s="147"/>
      <c r="C67" s="148" t="s">
        <v>393</v>
      </c>
      <c r="D67" s="148"/>
      <c r="E67" s="148"/>
      <c r="F67" s="148"/>
      <c r="G67" s="148"/>
      <c r="H67" s="148"/>
      <c r="I67" s="148"/>
      <c r="J67" s="148"/>
      <c r="K67" s="148"/>
      <c r="L67" s="166">
        <f>SUM(L68:L80)</f>
        <v>13</v>
      </c>
      <c r="M67" s="166">
        <f>SUM(M68:M80)</f>
        <v>21</v>
      </c>
      <c r="N67" s="166">
        <f>SUM(N68:N80)</f>
        <v>6046</v>
      </c>
      <c r="O67" s="166">
        <f>SUM(O68:O80)</f>
        <v>22101</v>
      </c>
      <c r="P67" s="166">
        <f>SUM(P68:P80)</f>
        <v>1090</v>
      </c>
      <c r="Q67" s="166">
        <f t="shared" ref="Q67:AK67" si="38">SUM(Q68:Q80)</f>
        <v>1090</v>
      </c>
      <c r="R67" s="166">
        <f t="shared" si="38"/>
        <v>770</v>
      </c>
      <c r="S67" s="166">
        <f t="shared" si="38"/>
        <v>770</v>
      </c>
      <c r="T67" s="166">
        <f t="shared" si="38"/>
        <v>0</v>
      </c>
      <c r="U67" s="166">
        <f t="shared" si="38"/>
        <v>0</v>
      </c>
      <c r="V67" s="166">
        <f t="shared" si="38"/>
        <v>0</v>
      </c>
      <c r="W67" s="166">
        <f t="shared" si="38"/>
        <v>0</v>
      </c>
      <c r="X67" s="166">
        <f t="shared" si="38"/>
        <v>0</v>
      </c>
      <c r="Y67" s="166">
        <f t="shared" si="38"/>
        <v>0</v>
      </c>
      <c r="Z67" s="166">
        <f t="shared" si="38"/>
        <v>0</v>
      </c>
      <c r="AA67" s="166">
        <f t="shared" si="38"/>
        <v>0</v>
      </c>
      <c r="AB67" s="166">
        <f t="shared" si="38"/>
        <v>0</v>
      </c>
      <c r="AC67" s="166">
        <f t="shared" si="38"/>
        <v>0</v>
      </c>
      <c r="AD67" s="166">
        <f t="shared" si="1"/>
        <v>320</v>
      </c>
      <c r="AE67" s="166">
        <f t="shared" ref="AE67:AL67" si="39">SUM(AE68:AE80)</f>
        <v>0</v>
      </c>
      <c r="AF67" s="166">
        <f t="shared" si="39"/>
        <v>0</v>
      </c>
      <c r="AG67" s="166">
        <f t="shared" si="39"/>
        <v>320</v>
      </c>
      <c r="AH67" s="166">
        <f t="shared" si="39"/>
        <v>0</v>
      </c>
      <c r="AI67" s="166">
        <f t="shared" si="39"/>
        <v>0</v>
      </c>
      <c r="AJ67" s="166">
        <f t="shared" si="39"/>
        <v>0</v>
      </c>
      <c r="AK67" s="166">
        <f t="shared" si="39"/>
        <v>0</v>
      </c>
      <c r="AL67" s="166">
        <f t="shared" si="39"/>
        <v>0</v>
      </c>
      <c r="AM67" s="166">
        <f>SUM(AM68:AM129)</f>
        <v>0</v>
      </c>
      <c r="AN67" s="166">
        <f>SUM(AN68:AN129)</f>
        <v>0</v>
      </c>
      <c r="AO67" s="166"/>
      <c r="AP67" s="166"/>
      <c r="AQ67" s="166"/>
      <c r="AR67" s="166"/>
      <c r="AS67" s="166"/>
      <c r="AT67" s="166"/>
      <c r="AU67" s="166"/>
      <c r="AV67" s="166"/>
      <c r="AW67" s="166"/>
      <c r="AX67" s="166"/>
    </row>
    <row r="68" s="119" customFormat="1" ht="170" customHeight="1" spans="1:50">
      <c r="A68" s="149">
        <f>SUBTOTAL(103,$E$10:E68)</f>
        <v>45</v>
      </c>
      <c r="B68" s="150" t="s">
        <v>394</v>
      </c>
      <c r="C68" s="149" t="s">
        <v>394</v>
      </c>
      <c r="D68" s="149" t="s">
        <v>64</v>
      </c>
      <c r="E68" s="149" t="s">
        <v>395</v>
      </c>
      <c r="F68" s="149" t="s">
        <v>287</v>
      </c>
      <c r="G68" s="149" t="s">
        <v>396</v>
      </c>
      <c r="H68" s="149" t="s">
        <v>68</v>
      </c>
      <c r="I68" s="149" t="s">
        <v>397</v>
      </c>
      <c r="J68" s="149" t="s">
        <v>146</v>
      </c>
      <c r="K68" s="151" t="s">
        <v>398</v>
      </c>
      <c r="L68" s="149">
        <v>1</v>
      </c>
      <c r="M68" s="149">
        <v>2</v>
      </c>
      <c r="N68" s="149">
        <v>473</v>
      </c>
      <c r="O68" s="149">
        <v>1806</v>
      </c>
      <c r="P68" s="149">
        <v>140</v>
      </c>
      <c r="Q68" s="149">
        <f t="shared" ref="Q68:Q81" si="40">S68+T68+V68+W68+Y68+Z68+AB68+AE68+AF68+AJ68+AK68+AG68</f>
        <v>140</v>
      </c>
      <c r="R68" s="149">
        <f t="shared" ref="R68:R80" si="41">S68+T68+U68+V68+W68+X68+Y68+Z68+AA68+AB68+AC68</f>
        <v>140</v>
      </c>
      <c r="S68" s="149">
        <v>140</v>
      </c>
      <c r="T68" s="149"/>
      <c r="U68" s="149"/>
      <c r="V68" s="149"/>
      <c r="W68" s="149"/>
      <c r="X68" s="149"/>
      <c r="Y68" s="149"/>
      <c r="Z68" s="149"/>
      <c r="AA68" s="149"/>
      <c r="AB68" s="149"/>
      <c r="AC68" s="149"/>
      <c r="AD68" s="149">
        <f t="shared" si="1"/>
        <v>0</v>
      </c>
      <c r="AE68" s="149"/>
      <c r="AF68" s="149"/>
      <c r="AG68" s="149"/>
      <c r="AH68" s="149"/>
      <c r="AI68" s="149"/>
      <c r="AJ68" s="149"/>
      <c r="AK68" s="149"/>
      <c r="AL68" s="149"/>
      <c r="AM68" s="149"/>
      <c r="AN68" s="149"/>
      <c r="AO68" s="149" t="s">
        <v>185</v>
      </c>
      <c r="AP68" s="149" t="s">
        <v>186</v>
      </c>
      <c r="AQ68" s="149" t="s">
        <v>74</v>
      </c>
      <c r="AR68" s="152" t="s">
        <v>75</v>
      </c>
      <c r="AS68" s="198" t="s">
        <v>76</v>
      </c>
      <c r="AT68" s="151" t="s">
        <v>399</v>
      </c>
      <c r="AU68" s="151" t="s">
        <v>400</v>
      </c>
      <c r="AV68" s="217">
        <v>45306</v>
      </c>
      <c r="AW68" s="152" t="s">
        <v>79</v>
      </c>
      <c r="AX68" s="153"/>
    </row>
    <row r="69" s="119" customFormat="1" ht="170" customHeight="1" spans="1:50">
      <c r="A69" s="149">
        <f>SUBTOTAL(103,$E$10:E69)</f>
        <v>46</v>
      </c>
      <c r="B69" s="150" t="s">
        <v>401</v>
      </c>
      <c r="C69" s="149" t="s">
        <v>401</v>
      </c>
      <c r="D69" s="149" t="s">
        <v>64</v>
      </c>
      <c r="E69" s="149" t="s">
        <v>402</v>
      </c>
      <c r="F69" s="149" t="s">
        <v>287</v>
      </c>
      <c r="G69" s="149" t="s">
        <v>396</v>
      </c>
      <c r="H69" s="149" t="s">
        <v>68</v>
      </c>
      <c r="I69" s="149" t="s">
        <v>403</v>
      </c>
      <c r="J69" s="149" t="s">
        <v>176</v>
      </c>
      <c r="K69" s="151" t="s">
        <v>404</v>
      </c>
      <c r="L69" s="149">
        <v>1</v>
      </c>
      <c r="M69" s="149">
        <v>4</v>
      </c>
      <c r="N69" s="149">
        <v>1678</v>
      </c>
      <c r="O69" s="149">
        <v>5766</v>
      </c>
      <c r="P69" s="149">
        <v>280</v>
      </c>
      <c r="Q69" s="149">
        <f t="shared" si="40"/>
        <v>280</v>
      </c>
      <c r="R69" s="149">
        <f t="shared" si="41"/>
        <v>280</v>
      </c>
      <c r="S69" s="149">
        <v>280</v>
      </c>
      <c r="T69" s="149"/>
      <c r="U69" s="149"/>
      <c r="V69" s="149"/>
      <c r="W69" s="149"/>
      <c r="X69" s="149"/>
      <c r="Y69" s="149"/>
      <c r="Z69" s="149"/>
      <c r="AA69" s="149"/>
      <c r="AB69" s="149"/>
      <c r="AC69" s="149"/>
      <c r="AD69" s="149">
        <f t="shared" si="1"/>
        <v>0</v>
      </c>
      <c r="AE69" s="149"/>
      <c r="AF69" s="149"/>
      <c r="AG69" s="149"/>
      <c r="AH69" s="149"/>
      <c r="AI69" s="149"/>
      <c r="AJ69" s="149"/>
      <c r="AK69" s="149"/>
      <c r="AL69" s="149"/>
      <c r="AM69" s="149"/>
      <c r="AN69" s="149"/>
      <c r="AO69" s="149" t="s">
        <v>259</v>
      </c>
      <c r="AP69" s="149" t="s">
        <v>260</v>
      </c>
      <c r="AQ69" s="149" t="s">
        <v>74</v>
      </c>
      <c r="AR69" s="152" t="s">
        <v>75</v>
      </c>
      <c r="AS69" s="198" t="s">
        <v>76</v>
      </c>
      <c r="AT69" s="151" t="s">
        <v>405</v>
      </c>
      <c r="AU69" s="151" t="s">
        <v>406</v>
      </c>
      <c r="AV69" s="217">
        <v>45306</v>
      </c>
      <c r="AW69" s="152" t="s">
        <v>79</v>
      </c>
      <c r="AX69" s="153"/>
    </row>
    <row r="70" s="119" customFormat="1" ht="175" customHeight="1" spans="1:50">
      <c r="A70" s="149">
        <f>SUBTOTAL(103,$E$10:E70)</f>
        <v>47</v>
      </c>
      <c r="B70" s="150" t="s">
        <v>407</v>
      </c>
      <c r="C70" s="149" t="s">
        <v>407</v>
      </c>
      <c r="D70" s="149" t="s">
        <v>64</v>
      </c>
      <c r="E70" s="149" t="s">
        <v>408</v>
      </c>
      <c r="F70" s="149" t="s">
        <v>287</v>
      </c>
      <c r="G70" s="149" t="s">
        <v>396</v>
      </c>
      <c r="H70" s="149" t="s">
        <v>68</v>
      </c>
      <c r="I70" s="149" t="s">
        <v>409</v>
      </c>
      <c r="J70" s="149" t="s">
        <v>146</v>
      </c>
      <c r="K70" s="151" t="s">
        <v>410</v>
      </c>
      <c r="L70" s="149">
        <v>1</v>
      </c>
      <c r="M70" s="149">
        <v>1</v>
      </c>
      <c r="N70" s="149">
        <v>114</v>
      </c>
      <c r="O70" s="149">
        <v>449</v>
      </c>
      <c r="P70" s="149">
        <v>70</v>
      </c>
      <c r="Q70" s="149">
        <f t="shared" si="40"/>
        <v>70</v>
      </c>
      <c r="R70" s="149">
        <f t="shared" si="41"/>
        <v>70</v>
      </c>
      <c r="S70" s="149">
        <v>70</v>
      </c>
      <c r="T70" s="149"/>
      <c r="U70" s="149"/>
      <c r="V70" s="149"/>
      <c r="W70" s="149"/>
      <c r="X70" s="149"/>
      <c r="Y70" s="149"/>
      <c r="Z70" s="149"/>
      <c r="AA70" s="149"/>
      <c r="AB70" s="149"/>
      <c r="AC70" s="149"/>
      <c r="AD70" s="149">
        <f t="shared" ref="AD70:AD133" si="42">AE70+AF70+AG70+AH70</f>
        <v>0</v>
      </c>
      <c r="AE70" s="149"/>
      <c r="AF70" s="149"/>
      <c r="AG70" s="149"/>
      <c r="AH70" s="149"/>
      <c r="AI70" s="149"/>
      <c r="AJ70" s="149"/>
      <c r="AK70" s="149"/>
      <c r="AL70" s="149"/>
      <c r="AM70" s="149"/>
      <c r="AN70" s="149"/>
      <c r="AO70" s="149" t="s">
        <v>411</v>
      </c>
      <c r="AP70" s="149" t="s">
        <v>412</v>
      </c>
      <c r="AQ70" s="149" t="s">
        <v>74</v>
      </c>
      <c r="AR70" s="152" t="s">
        <v>75</v>
      </c>
      <c r="AS70" s="198" t="s">
        <v>76</v>
      </c>
      <c r="AT70" s="151" t="s">
        <v>413</v>
      </c>
      <c r="AU70" s="151" t="s">
        <v>414</v>
      </c>
      <c r="AV70" s="217">
        <v>45306</v>
      </c>
      <c r="AW70" s="152" t="s">
        <v>79</v>
      </c>
      <c r="AX70" s="153"/>
    </row>
    <row r="71" s="116" customFormat="1" ht="172" customHeight="1" spans="1:50">
      <c r="A71" s="149">
        <f>SUBTOTAL(103,$E$10:E71)</f>
        <v>48</v>
      </c>
      <c r="B71" s="150" t="s">
        <v>415</v>
      </c>
      <c r="C71" s="151" t="s">
        <v>415</v>
      </c>
      <c r="D71" s="151" t="s">
        <v>64</v>
      </c>
      <c r="E71" s="151" t="s">
        <v>416</v>
      </c>
      <c r="F71" s="151" t="s">
        <v>287</v>
      </c>
      <c r="G71" s="151" t="s">
        <v>396</v>
      </c>
      <c r="H71" s="151" t="s">
        <v>68</v>
      </c>
      <c r="I71" s="151" t="s">
        <v>417</v>
      </c>
      <c r="J71" s="167" t="s">
        <v>70</v>
      </c>
      <c r="K71" s="151" t="s">
        <v>418</v>
      </c>
      <c r="L71" s="153">
        <v>1</v>
      </c>
      <c r="M71" s="153">
        <v>1</v>
      </c>
      <c r="N71" s="153">
        <v>433</v>
      </c>
      <c r="O71" s="153">
        <v>1872</v>
      </c>
      <c r="P71" s="149">
        <v>70</v>
      </c>
      <c r="Q71" s="149">
        <f t="shared" si="40"/>
        <v>70</v>
      </c>
      <c r="R71" s="152">
        <f t="shared" si="41"/>
        <v>70</v>
      </c>
      <c r="S71" s="158">
        <v>70</v>
      </c>
      <c r="T71" s="158"/>
      <c r="U71" s="158"/>
      <c r="V71" s="152"/>
      <c r="W71" s="152"/>
      <c r="X71" s="152"/>
      <c r="Y71" s="152"/>
      <c r="Z71" s="152"/>
      <c r="AA71" s="152"/>
      <c r="AB71" s="152"/>
      <c r="AC71" s="152"/>
      <c r="AD71" s="152">
        <f t="shared" si="42"/>
        <v>0</v>
      </c>
      <c r="AE71" s="152"/>
      <c r="AF71" s="152"/>
      <c r="AG71" s="152"/>
      <c r="AH71" s="152"/>
      <c r="AI71" s="152"/>
      <c r="AJ71" s="152"/>
      <c r="AK71" s="152"/>
      <c r="AL71" s="152"/>
      <c r="AM71" s="152"/>
      <c r="AN71" s="152"/>
      <c r="AO71" s="153" t="s">
        <v>162</v>
      </c>
      <c r="AP71" s="153" t="s">
        <v>163</v>
      </c>
      <c r="AQ71" s="153" t="s">
        <v>74</v>
      </c>
      <c r="AR71" s="153" t="s">
        <v>75</v>
      </c>
      <c r="AS71" s="201" t="s">
        <v>76</v>
      </c>
      <c r="AT71" s="153" t="s">
        <v>419</v>
      </c>
      <c r="AU71" s="153" t="s">
        <v>419</v>
      </c>
      <c r="AV71" s="217">
        <v>45306</v>
      </c>
      <c r="AW71" s="152" t="s">
        <v>79</v>
      </c>
      <c r="AX71" s="153"/>
    </row>
    <row r="72" s="116" customFormat="1" ht="180" customHeight="1" spans="1:50">
      <c r="A72" s="149">
        <f>SUBTOTAL(103,$E$10:E72)</f>
        <v>49</v>
      </c>
      <c r="B72" s="150" t="s">
        <v>420</v>
      </c>
      <c r="C72" s="151" t="s">
        <v>420</v>
      </c>
      <c r="D72" s="151" t="s">
        <v>64</v>
      </c>
      <c r="E72" s="151" t="s">
        <v>421</v>
      </c>
      <c r="F72" s="151" t="s">
        <v>287</v>
      </c>
      <c r="G72" s="151" t="s">
        <v>396</v>
      </c>
      <c r="H72" s="151" t="s">
        <v>68</v>
      </c>
      <c r="I72" s="151" t="s">
        <v>422</v>
      </c>
      <c r="J72" s="151" t="s">
        <v>176</v>
      </c>
      <c r="K72" s="151" t="s">
        <v>423</v>
      </c>
      <c r="L72" s="153">
        <v>1</v>
      </c>
      <c r="M72" s="153">
        <v>1</v>
      </c>
      <c r="N72" s="153">
        <v>229</v>
      </c>
      <c r="O72" s="153">
        <v>1025</v>
      </c>
      <c r="P72" s="153">
        <v>70</v>
      </c>
      <c r="Q72" s="153">
        <f t="shared" si="40"/>
        <v>70</v>
      </c>
      <c r="R72" s="152">
        <f t="shared" si="41"/>
        <v>70</v>
      </c>
      <c r="S72" s="158">
        <v>70</v>
      </c>
      <c r="T72" s="158"/>
      <c r="U72" s="158"/>
      <c r="V72" s="152"/>
      <c r="W72" s="152"/>
      <c r="X72" s="152"/>
      <c r="Y72" s="152"/>
      <c r="Z72" s="152"/>
      <c r="AA72" s="152"/>
      <c r="AB72" s="152"/>
      <c r="AC72" s="152"/>
      <c r="AD72" s="152">
        <f t="shared" si="42"/>
        <v>0</v>
      </c>
      <c r="AE72" s="152"/>
      <c r="AF72" s="152"/>
      <c r="AG72" s="152"/>
      <c r="AH72" s="152"/>
      <c r="AI72" s="152"/>
      <c r="AJ72" s="152"/>
      <c r="AK72" s="152"/>
      <c r="AL72" s="152"/>
      <c r="AM72" s="152"/>
      <c r="AN72" s="152"/>
      <c r="AO72" s="153" t="s">
        <v>98</v>
      </c>
      <c r="AP72" s="153" t="s">
        <v>99</v>
      </c>
      <c r="AQ72" s="153" t="s">
        <v>74</v>
      </c>
      <c r="AR72" s="153" t="s">
        <v>75</v>
      </c>
      <c r="AS72" s="201" t="s">
        <v>76</v>
      </c>
      <c r="AT72" s="153" t="s">
        <v>424</v>
      </c>
      <c r="AU72" s="153" t="s">
        <v>425</v>
      </c>
      <c r="AV72" s="217">
        <v>45306</v>
      </c>
      <c r="AW72" s="152" t="s">
        <v>79</v>
      </c>
      <c r="AX72" s="153"/>
    </row>
    <row r="73" s="116" customFormat="1" ht="235" customHeight="1" spans="1:50">
      <c r="A73" s="149">
        <f>SUBTOTAL(103,$E$10:E73)</f>
        <v>50</v>
      </c>
      <c r="B73" s="150" t="s">
        <v>426</v>
      </c>
      <c r="C73" s="151" t="s">
        <v>426</v>
      </c>
      <c r="D73" s="151" t="s">
        <v>64</v>
      </c>
      <c r="E73" s="151" t="s">
        <v>427</v>
      </c>
      <c r="F73" s="151" t="s">
        <v>287</v>
      </c>
      <c r="G73" s="151" t="s">
        <v>396</v>
      </c>
      <c r="H73" s="151" t="s">
        <v>68</v>
      </c>
      <c r="I73" s="151" t="s">
        <v>428</v>
      </c>
      <c r="J73" s="151" t="s">
        <v>146</v>
      </c>
      <c r="K73" s="151" t="s">
        <v>429</v>
      </c>
      <c r="L73" s="153">
        <v>1</v>
      </c>
      <c r="M73" s="153">
        <v>1</v>
      </c>
      <c r="N73" s="153">
        <v>360</v>
      </c>
      <c r="O73" s="153">
        <v>1047</v>
      </c>
      <c r="P73" s="153">
        <v>70</v>
      </c>
      <c r="Q73" s="153">
        <f t="shared" si="40"/>
        <v>70</v>
      </c>
      <c r="R73" s="152">
        <f t="shared" si="41"/>
        <v>70</v>
      </c>
      <c r="S73" s="158">
        <v>70</v>
      </c>
      <c r="T73" s="158"/>
      <c r="U73" s="158"/>
      <c r="V73" s="152"/>
      <c r="W73" s="152"/>
      <c r="X73" s="152"/>
      <c r="Y73" s="152"/>
      <c r="Z73" s="152"/>
      <c r="AA73" s="152"/>
      <c r="AB73" s="152"/>
      <c r="AC73" s="152"/>
      <c r="AD73" s="152">
        <f t="shared" si="42"/>
        <v>0</v>
      </c>
      <c r="AE73" s="152"/>
      <c r="AF73" s="152"/>
      <c r="AG73" s="152"/>
      <c r="AH73" s="152"/>
      <c r="AI73" s="152"/>
      <c r="AJ73" s="152"/>
      <c r="AK73" s="152"/>
      <c r="AL73" s="152"/>
      <c r="AM73" s="152"/>
      <c r="AN73" s="152"/>
      <c r="AO73" s="153" t="s">
        <v>430</v>
      </c>
      <c r="AP73" s="218" t="s">
        <v>431</v>
      </c>
      <c r="AQ73" s="153" t="s">
        <v>74</v>
      </c>
      <c r="AR73" s="153" t="s">
        <v>75</v>
      </c>
      <c r="AS73" s="201" t="s">
        <v>76</v>
      </c>
      <c r="AT73" s="153" t="s">
        <v>432</v>
      </c>
      <c r="AU73" s="153" t="s">
        <v>433</v>
      </c>
      <c r="AV73" s="217">
        <v>45306</v>
      </c>
      <c r="AW73" s="152" t="s">
        <v>79</v>
      </c>
      <c r="AX73" s="153"/>
    </row>
    <row r="74" s="116" customFormat="1" ht="201" customHeight="1" spans="1:50">
      <c r="A74" s="149">
        <f>SUBTOTAL(103,$E$10:E74)</f>
        <v>51</v>
      </c>
      <c r="B74" s="150" t="s">
        <v>434</v>
      </c>
      <c r="C74" s="151" t="s">
        <v>434</v>
      </c>
      <c r="D74" s="151" t="s">
        <v>64</v>
      </c>
      <c r="E74" s="151" t="s">
        <v>435</v>
      </c>
      <c r="F74" s="151" t="s">
        <v>287</v>
      </c>
      <c r="G74" s="151" t="s">
        <v>396</v>
      </c>
      <c r="H74" s="151" t="s">
        <v>68</v>
      </c>
      <c r="I74" s="151" t="s">
        <v>436</v>
      </c>
      <c r="J74" s="151" t="s">
        <v>176</v>
      </c>
      <c r="K74" s="151" t="s">
        <v>437</v>
      </c>
      <c r="L74" s="153">
        <v>1</v>
      </c>
      <c r="M74" s="153">
        <v>1</v>
      </c>
      <c r="N74" s="153">
        <v>368</v>
      </c>
      <c r="O74" s="153">
        <v>1323</v>
      </c>
      <c r="P74" s="153">
        <v>70</v>
      </c>
      <c r="Q74" s="153">
        <f t="shared" si="40"/>
        <v>70</v>
      </c>
      <c r="R74" s="152">
        <f t="shared" si="41"/>
        <v>70</v>
      </c>
      <c r="S74" s="158">
        <v>70</v>
      </c>
      <c r="T74" s="158"/>
      <c r="U74" s="158"/>
      <c r="V74" s="152"/>
      <c r="W74" s="152"/>
      <c r="X74" s="152"/>
      <c r="Y74" s="152"/>
      <c r="Z74" s="152"/>
      <c r="AA74" s="152"/>
      <c r="AB74" s="152"/>
      <c r="AC74" s="152"/>
      <c r="AD74" s="152">
        <f t="shared" si="42"/>
        <v>0</v>
      </c>
      <c r="AE74" s="152"/>
      <c r="AF74" s="152"/>
      <c r="AG74" s="152"/>
      <c r="AH74" s="152"/>
      <c r="AI74" s="152"/>
      <c r="AJ74" s="152"/>
      <c r="AK74" s="152"/>
      <c r="AL74" s="152"/>
      <c r="AM74" s="152"/>
      <c r="AN74" s="152"/>
      <c r="AO74" s="153" t="s">
        <v>430</v>
      </c>
      <c r="AP74" s="157" t="s">
        <v>431</v>
      </c>
      <c r="AQ74" s="153" t="s">
        <v>74</v>
      </c>
      <c r="AR74" s="153" t="s">
        <v>75</v>
      </c>
      <c r="AS74" s="201" t="s">
        <v>76</v>
      </c>
      <c r="AT74" s="153" t="s">
        <v>438</v>
      </c>
      <c r="AU74" s="153" t="s">
        <v>439</v>
      </c>
      <c r="AV74" s="217">
        <v>45306</v>
      </c>
      <c r="AW74" s="152" t="s">
        <v>79</v>
      </c>
      <c r="AX74" s="153"/>
    </row>
    <row r="75" s="116" customFormat="1" ht="169" customHeight="1" spans="1:50">
      <c r="A75" s="149">
        <f>SUBTOTAL(103,$E$10:E75)</f>
        <v>52</v>
      </c>
      <c r="B75" s="150" t="s">
        <v>440</v>
      </c>
      <c r="C75" s="151" t="s">
        <v>440</v>
      </c>
      <c r="D75" s="151" t="s">
        <v>112</v>
      </c>
      <c r="E75" s="211" t="s">
        <v>441</v>
      </c>
      <c r="F75" s="151" t="s">
        <v>287</v>
      </c>
      <c r="G75" s="151" t="s">
        <v>396</v>
      </c>
      <c r="H75" s="151" t="s">
        <v>115</v>
      </c>
      <c r="I75" s="211" t="s">
        <v>442</v>
      </c>
      <c r="J75" s="151" t="s">
        <v>443</v>
      </c>
      <c r="K75" s="151" t="s">
        <v>444</v>
      </c>
      <c r="L75" s="153">
        <v>1</v>
      </c>
      <c r="M75" s="153">
        <v>4</v>
      </c>
      <c r="N75" s="153">
        <v>1678</v>
      </c>
      <c r="O75" s="153">
        <v>5766</v>
      </c>
      <c r="P75" s="153">
        <v>128</v>
      </c>
      <c r="Q75" s="153">
        <f t="shared" si="40"/>
        <v>128</v>
      </c>
      <c r="R75" s="152">
        <f t="shared" si="41"/>
        <v>0</v>
      </c>
      <c r="S75" s="158"/>
      <c r="T75" s="158"/>
      <c r="U75" s="158"/>
      <c r="V75" s="152"/>
      <c r="W75" s="152"/>
      <c r="X75" s="214"/>
      <c r="Y75" s="214"/>
      <c r="Z75" s="214"/>
      <c r="AA75" s="214"/>
      <c r="AB75" s="214"/>
      <c r="AC75" s="214"/>
      <c r="AD75" s="214">
        <f t="shared" si="42"/>
        <v>128</v>
      </c>
      <c r="AE75" s="214"/>
      <c r="AF75" s="152"/>
      <c r="AG75" s="152">
        <v>128</v>
      </c>
      <c r="AH75" s="152"/>
      <c r="AI75" s="152"/>
      <c r="AJ75" s="152"/>
      <c r="AK75" s="152"/>
      <c r="AL75" s="152"/>
      <c r="AM75" s="152"/>
      <c r="AN75" s="152"/>
      <c r="AO75" s="152" t="s">
        <v>445</v>
      </c>
      <c r="AP75" s="152" t="s">
        <v>446</v>
      </c>
      <c r="AQ75" s="198" t="s">
        <v>119</v>
      </c>
      <c r="AR75" s="152" t="s">
        <v>120</v>
      </c>
      <c r="AS75" s="152" t="s">
        <v>76</v>
      </c>
      <c r="AT75" s="152" t="s">
        <v>447</v>
      </c>
      <c r="AU75" s="152" t="s">
        <v>448</v>
      </c>
      <c r="AV75" s="217">
        <v>45520</v>
      </c>
      <c r="AW75" s="223" t="s">
        <v>129</v>
      </c>
      <c r="AX75" s="153"/>
    </row>
    <row r="76" s="116" customFormat="1" ht="136" customHeight="1" spans="1:50">
      <c r="A76" s="149">
        <f>SUBTOTAL(103,$E$10:E76)</f>
        <v>53</v>
      </c>
      <c r="B76" s="150" t="s">
        <v>449</v>
      </c>
      <c r="C76" s="151" t="s">
        <v>449</v>
      </c>
      <c r="D76" s="151" t="s">
        <v>112</v>
      </c>
      <c r="E76" s="151" t="s">
        <v>450</v>
      </c>
      <c r="F76" s="151" t="s">
        <v>287</v>
      </c>
      <c r="G76" s="151" t="s">
        <v>396</v>
      </c>
      <c r="H76" s="151" t="s">
        <v>115</v>
      </c>
      <c r="I76" s="211" t="s">
        <v>451</v>
      </c>
      <c r="J76" s="151" t="s">
        <v>452</v>
      </c>
      <c r="K76" s="151" t="s">
        <v>453</v>
      </c>
      <c r="L76" s="153">
        <v>1</v>
      </c>
      <c r="M76" s="153">
        <v>2</v>
      </c>
      <c r="N76" s="153">
        <v>6</v>
      </c>
      <c r="O76" s="153">
        <v>12</v>
      </c>
      <c r="P76" s="153">
        <v>64</v>
      </c>
      <c r="Q76" s="153">
        <f t="shared" si="40"/>
        <v>64</v>
      </c>
      <c r="R76" s="152">
        <f t="shared" si="41"/>
        <v>0</v>
      </c>
      <c r="S76" s="158"/>
      <c r="T76" s="158"/>
      <c r="U76" s="158"/>
      <c r="V76" s="152"/>
      <c r="W76" s="152"/>
      <c r="X76" s="214"/>
      <c r="Y76" s="214"/>
      <c r="Z76" s="214"/>
      <c r="AA76" s="214"/>
      <c r="AB76" s="214"/>
      <c r="AC76" s="214"/>
      <c r="AD76" s="214">
        <f t="shared" si="42"/>
        <v>64</v>
      </c>
      <c r="AE76" s="214"/>
      <c r="AF76" s="216"/>
      <c r="AG76" s="216">
        <v>64</v>
      </c>
      <c r="AH76" s="152"/>
      <c r="AI76" s="152"/>
      <c r="AJ76" s="152"/>
      <c r="AK76" s="152"/>
      <c r="AL76" s="152"/>
      <c r="AM76" s="152"/>
      <c r="AN76" s="152"/>
      <c r="AO76" s="152" t="s">
        <v>454</v>
      </c>
      <c r="AP76" s="152" t="s">
        <v>186</v>
      </c>
      <c r="AQ76" s="152" t="s">
        <v>119</v>
      </c>
      <c r="AR76" s="152" t="s">
        <v>120</v>
      </c>
      <c r="AS76" s="152" t="s">
        <v>76</v>
      </c>
      <c r="AT76" s="152" t="s">
        <v>455</v>
      </c>
      <c r="AU76" s="152" t="s">
        <v>456</v>
      </c>
      <c r="AV76" s="217">
        <v>45520</v>
      </c>
      <c r="AW76" s="145" t="s">
        <v>129</v>
      </c>
      <c r="AX76" s="153"/>
    </row>
    <row r="77" s="116" customFormat="1" ht="136" customHeight="1" spans="1:50">
      <c r="A77" s="149">
        <f>SUBTOTAL(103,$E$10:E77)</f>
        <v>54</v>
      </c>
      <c r="B77" s="150" t="s">
        <v>457</v>
      </c>
      <c r="C77" s="151" t="s">
        <v>457</v>
      </c>
      <c r="D77" s="151">
        <v>2024</v>
      </c>
      <c r="E77" s="211" t="s">
        <v>458</v>
      </c>
      <c r="F77" s="151" t="s">
        <v>287</v>
      </c>
      <c r="G77" s="151" t="s">
        <v>396</v>
      </c>
      <c r="H77" s="151" t="s">
        <v>115</v>
      </c>
      <c r="I77" s="211" t="s">
        <v>459</v>
      </c>
      <c r="J77" s="151" t="s">
        <v>460</v>
      </c>
      <c r="K77" s="151" t="s">
        <v>461</v>
      </c>
      <c r="L77" s="153">
        <v>1</v>
      </c>
      <c r="M77" s="153">
        <v>1</v>
      </c>
      <c r="N77" s="153">
        <v>1</v>
      </c>
      <c r="O77" s="153">
        <v>1</v>
      </c>
      <c r="P77" s="153">
        <v>32</v>
      </c>
      <c r="Q77" s="153">
        <f t="shared" si="40"/>
        <v>32</v>
      </c>
      <c r="R77" s="152">
        <f t="shared" si="41"/>
        <v>0</v>
      </c>
      <c r="S77" s="158"/>
      <c r="T77" s="158"/>
      <c r="U77" s="158"/>
      <c r="V77" s="152"/>
      <c r="W77" s="152"/>
      <c r="X77" s="214"/>
      <c r="Y77" s="214"/>
      <c r="Z77" s="214"/>
      <c r="AA77" s="214"/>
      <c r="AB77" s="214"/>
      <c r="AC77" s="214"/>
      <c r="AD77" s="214">
        <f t="shared" si="42"/>
        <v>32</v>
      </c>
      <c r="AE77" s="214"/>
      <c r="AF77" s="152"/>
      <c r="AG77" s="152">
        <v>32</v>
      </c>
      <c r="AH77" s="152"/>
      <c r="AI77" s="152"/>
      <c r="AJ77" s="152"/>
      <c r="AK77" s="152"/>
      <c r="AL77" s="152"/>
      <c r="AM77" s="152"/>
      <c r="AN77" s="152"/>
      <c r="AO77" s="152" t="s">
        <v>462</v>
      </c>
      <c r="AP77" s="152" t="s">
        <v>463</v>
      </c>
      <c r="AQ77" s="198" t="s">
        <v>119</v>
      </c>
      <c r="AR77" s="152" t="s">
        <v>120</v>
      </c>
      <c r="AS77" s="152" t="s">
        <v>76</v>
      </c>
      <c r="AT77" s="152" t="s">
        <v>464</v>
      </c>
      <c r="AU77" s="152" t="s">
        <v>465</v>
      </c>
      <c r="AV77" s="217">
        <v>45520</v>
      </c>
      <c r="AW77" s="145" t="s">
        <v>129</v>
      </c>
      <c r="AX77" s="153"/>
    </row>
    <row r="78" s="116" customFormat="1" ht="136" customHeight="1" spans="1:50">
      <c r="A78" s="149">
        <f>SUBTOTAL(103,$E$10:E78)</f>
        <v>55</v>
      </c>
      <c r="B78" s="150" t="s">
        <v>466</v>
      </c>
      <c r="C78" s="151" t="s">
        <v>466</v>
      </c>
      <c r="D78" s="151">
        <v>2024</v>
      </c>
      <c r="E78" s="211" t="s">
        <v>467</v>
      </c>
      <c r="F78" s="151" t="s">
        <v>287</v>
      </c>
      <c r="G78" s="151" t="s">
        <v>396</v>
      </c>
      <c r="H78" s="151" t="s">
        <v>115</v>
      </c>
      <c r="I78" s="211" t="s">
        <v>468</v>
      </c>
      <c r="J78" s="151" t="s">
        <v>469</v>
      </c>
      <c r="K78" s="151" t="s">
        <v>470</v>
      </c>
      <c r="L78" s="153">
        <v>1</v>
      </c>
      <c r="M78" s="153">
        <v>1</v>
      </c>
      <c r="N78" s="153">
        <v>229</v>
      </c>
      <c r="O78" s="153">
        <v>1025</v>
      </c>
      <c r="P78" s="153">
        <v>32</v>
      </c>
      <c r="Q78" s="153">
        <f t="shared" si="40"/>
        <v>32</v>
      </c>
      <c r="R78" s="152">
        <f t="shared" si="41"/>
        <v>0</v>
      </c>
      <c r="S78" s="158"/>
      <c r="T78" s="158"/>
      <c r="U78" s="158"/>
      <c r="V78" s="152"/>
      <c r="W78" s="152"/>
      <c r="X78" s="214"/>
      <c r="Y78" s="214"/>
      <c r="Z78" s="214"/>
      <c r="AA78" s="214"/>
      <c r="AB78" s="214"/>
      <c r="AC78" s="214"/>
      <c r="AD78" s="214">
        <f t="shared" si="42"/>
        <v>32</v>
      </c>
      <c r="AE78" s="214"/>
      <c r="AF78" s="152"/>
      <c r="AG78" s="152">
        <v>32</v>
      </c>
      <c r="AH78" s="152"/>
      <c r="AI78" s="152"/>
      <c r="AJ78" s="152"/>
      <c r="AK78" s="152"/>
      <c r="AL78" s="152"/>
      <c r="AM78" s="152"/>
      <c r="AN78" s="152"/>
      <c r="AO78" s="152" t="s">
        <v>471</v>
      </c>
      <c r="AP78" s="152" t="s">
        <v>472</v>
      </c>
      <c r="AQ78" s="152" t="s">
        <v>119</v>
      </c>
      <c r="AR78" s="152" t="s">
        <v>120</v>
      </c>
      <c r="AS78" s="152" t="s">
        <v>76</v>
      </c>
      <c r="AT78" s="152" t="s">
        <v>473</v>
      </c>
      <c r="AU78" s="152" t="s">
        <v>474</v>
      </c>
      <c r="AV78" s="217">
        <v>45520</v>
      </c>
      <c r="AW78" s="145" t="s">
        <v>129</v>
      </c>
      <c r="AX78" s="153"/>
    </row>
    <row r="79" s="116" customFormat="1" ht="136" customHeight="1" spans="1:50">
      <c r="A79" s="149">
        <f>SUBTOTAL(103,$E$10:E79)</f>
        <v>56</v>
      </c>
      <c r="B79" s="150" t="s">
        <v>475</v>
      </c>
      <c r="C79" s="151" t="s">
        <v>475</v>
      </c>
      <c r="D79" s="151">
        <v>2024</v>
      </c>
      <c r="E79" s="211" t="s">
        <v>476</v>
      </c>
      <c r="F79" s="151" t="s">
        <v>287</v>
      </c>
      <c r="G79" s="151" t="s">
        <v>396</v>
      </c>
      <c r="H79" s="151" t="s">
        <v>115</v>
      </c>
      <c r="I79" s="211" t="s">
        <v>477</v>
      </c>
      <c r="J79" s="151" t="s">
        <v>452</v>
      </c>
      <c r="K79" s="151" t="s">
        <v>478</v>
      </c>
      <c r="L79" s="153">
        <v>1</v>
      </c>
      <c r="M79" s="153">
        <v>1</v>
      </c>
      <c r="N79" s="153">
        <v>433</v>
      </c>
      <c r="O79" s="153">
        <v>1872</v>
      </c>
      <c r="P79" s="153">
        <v>32</v>
      </c>
      <c r="Q79" s="153">
        <f t="shared" si="40"/>
        <v>32</v>
      </c>
      <c r="R79" s="152">
        <f t="shared" si="41"/>
        <v>0</v>
      </c>
      <c r="S79" s="158"/>
      <c r="T79" s="158"/>
      <c r="U79" s="158"/>
      <c r="V79" s="152"/>
      <c r="W79" s="152"/>
      <c r="X79" s="214"/>
      <c r="Y79" s="214"/>
      <c r="Z79" s="214"/>
      <c r="AA79" s="214"/>
      <c r="AB79" s="214"/>
      <c r="AC79" s="214"/>
      <c r="AD79" s="214">
        <f t="shared" si="42"/>
        <v>32</v>
      </c>
      <c r="AE79" s="214"/>
      <c r="AF79" s="152"/>
      <c r="AG79" s="152">
        <v>32</v>
      </c>
      <c r="AH79" s="152"/>
      <c r="AI79" s="152"/>
      <c r="AJ79" s="152"/>
      <c r="AK79" s="152"/>
      <c r="AL79" s="152"/>
      <c r="AM79" s="152"/>
      <c r="AN79" s="152"/>
      <c r="AO79" s="152" t="s">
        <v>479</v>
      </c>
      <c r="AP79" s="152" t="s">
        <v>480</v>
      </c>
      <c r="AQ79" s="152" t="s">
        <v>119</v>
      </c>
      <c r="AR79" s="152" t="s">
        <v>120</v>
      </c>
      <c r="AS79" s="152" t="s">
        <v>76</v>
      </c>
      <c r="AT79" s="152" t="s">
        <v>481</v>
      </c>
      <c r="AU79" s="152" t="s">
        <v>482</v>
      </c>
      <c r="AV79" s="217">
        <v>45520</v>
      </c>
      <c r="AW79" s="145" t="s">
        <v>129</v>
      </c>
      <c r="AX79" s="153"/>
    </row>
    <row r="80" s="116" customFormat="1" ht="136" customHeight="1" spans="1:50">
      <c r="A80" s="149">
        <f>SUBTOTAL(103,$E$10:E80)</f>
        <v>57</v>
      </c>
      <c r="B80" s="150" t="s">
        <v>483</v>
      </c>
      <c r="C80" s="151" t="s">
        <v>483</v>
      </c>
      <c r="D80" s="151">
        <v>2024</v>
      </c>
      <c r="E80" s="211" t="s">
        <v>484</v>
      </c>
      <c r="F80" s="151" t="s">
        <v>287</v>
      </c>
      <c r="G80" s="151" t="s">
        <v>396</v>
      </c>
      <c r="H80" s="151" t="s">
        <v>115</v>
      </c>
      <c r="I80" s="211" t="s">
        <v>485</v>
      </c>
      <c r="J80" s="151" t="s">
        <v>469</v>
      </c>
      <c r="K80" s="151" t="s">
        <v>486</v>
      </c>
      <c r="L80" s="153">
        <v>1</v>
      </c>
      <c r="M80" s="153">
        <v>1</v>
      </c>
      <c r="N80" s="153">
        <v>44</v>
      </c>
      <c r="O80" s="153">
        <v>137</v>
      </c>
      <c r="P80" s="153">
        <v>32</v>
      </c>
      <c r="Q80" s="153">
        <f t="shared" si="40"/>
        <v>32</v>
      </c>
      <c r="R80" s="152">
        <f t="shared" si="41"/>
        <v>0</v>
      </c>
      <c r="S80" s="158"/>
      <c r="T80" s="158"/>
      <c r="U80" s="158"/>
      <c r="V80" s="152"/>
      <c r="W80" s="152"/>
      <c r="X80" s="214"/>
      <c r="Y80" s="214"/>
      <c r="Z80" s="214"/>
      <c r="AA80" s="214"/>
      <c r="AB80" s="214"/>
      <c r="AC80" s="214"/>
      <c r="AD80" s="214">
        <f t="shared" si="42"/>
        <v>32</v>
      </c>
      <c r="AE80" s="214"/>
      <c r="AF80" s="152"/>
      <c r="AG80" s="152">
        <v>32</v>
      </c>
      <c r="AH80" s="152"/>
      <c r="AI80" s="152"/>
      <c r="AJ80" s="152"/>
      <c r="AK80" s="152"/>
      <c r="AL80" s="152"/>
      <c r="AM80" s="152"/>
      <c r="AN80" s="152"/>
      <c r="AO80" s="152" t="s">
        <v>487</v>
      </c>
      <c r="AP80" s="152" t="s">
        <v>431</v>
      </c>
      <c r="AQ80" s="152" t="s">
        <v>119</v>
      </c>
      <c r="AR80" s="152" t="s">
        <v>120</v>
      </c>
      <c r="AS80" s="152" t="s">
        <v>76</v>
      </c>
      <c r="AT80" s="152" t="s">
        <v>488</v>
      </c>
      <c r="AU80" s="152" t="s">
        <v>489</v>
      </c>
      <c r="AV80" s="217">
        <v>45520</v>
      </c>
      <c r="AW80" s="145" t="s">
        <v>129</v>
      </c>
      <c r="AX80" s="153"/>
    </row>
    <row r="81" s="110" customFormat="1" ht="30" customHeight="1" spans="1:50">
      <c r="A81" s="146" t="s">
        <v>59</v>
      </c>
      <c r="B81" s="147"/>
      <c r="C81" s="148" t="s">
        <v>490</v>
      </c>
      <c r="D81" s="148"/>
      <c r="E81" s="148"/>
      <c r="F81" s="148"/>
      <c r="G81" s="148"/>
      <c r="H81" s="148"/>
      <c r="I81" s="148"/>
      <c r="J81" s="148"/>
      <c r="K81" s="148"/>
      <c r="L81" s="166">
        <f>L82+L83+L84+L85</f>
        <v>0</v>
      </c>
      <c r="M81" s="166"/>
      <c r="N81" s="166"/>
      <c r="O81" s="166"/>
      <c r="P81" s="166">
        <f>P82+P83+P84+P85</f>
        <v>0</v>
      </c>
      <c r="Q81" s="166">
        <f>Q82+Q83+Q84+Q85</f>
        <v>0</v>
      </c>
      <c r="R81" s="165">
        <f t="shared" ref="R81:AC81" si="43">R82+R83+R84+R85</f>
        <v>0</v>
      </c>
      <c r="S81" s="165">
        <f t="shared" si="43"/>
        <v>0</v>
      </c>
      <c r="T81" s="165">
        <f t="shared" si="43"/>
        <v>0</v>
      </c>
      <c r="U81" s="165">
        <f t="shared" si="43"/>
        <v>0</v>
      </c>
      <c r="V81" s="165">
        <f t="shared" si="43"/>
        <v>0</v>
      </c>
      <c r="W81" s="165">
        <f t="shared" si="43"/>
        <v>0</v>
      </c>
      <c r="X81" s="165">
        <f t="shared" si="43"/>
        <v>0</v>
      </c>
      <c r="Y81" s="165">
        <f t="shared" si="43"/>
        <v>0</v>
      </c>
      <c r="Z81" s="165">
        <f t="shared" si="43"/>
        <v>0</v>
      </c>
      <c r="AA81" s="165">
        <f t="shared" si="43"/>
        <v>0</v>
      </c>
      <c r="AB81" s="165">
        <f t="shared" si="43"/>
        <v>0</v>
      </c>
      <c r="AC81" s="165">
        <f t="shared" si="43"/>
        <v>0</v>
      </c>
      <c r="AD81" s="165">
        <f t="shared" si="42"/>
        <v>0</v>
      </c>
      <c r="AE81" s="165">
        <f t="shared" ref="AE81:AN81" si="44">AE82+AE83+AE84+AE85</f>
        <v>0</v>
      </c>
      <c r="AF81" s="165">
        <f t="shared" si="44"/>
        <v>0</v>
      </c>
      <c r="AG81" s="165">
        <f t="shared" si="44"/>
        <v>0</v>
      </c>
      <c r="AH81" s="165">
        <f t="shared" si="44"/>
        <v>0</v>
      </c>
      <c r="AI81" s="165">
        <f t="shared" si="44"/>
        <v>0</v>
      </c>
      <c r="AJ81" s="165">
        <f t="shared" si="44"/>
        <v>0</v>
      </c>
      <c r="AK81" s="165">
        <f t="shared" si="44"/>
        <v>0</v>
      </c>
      <c r="AL81" s="165">
        <f t="shared" si="44"/>
        <v>0</v>
      </c>
      <c r="AM81" s="165">
        <f t="shared" si="44"/>
        <v>0</v>
      </c>
      <c r="AN81" s="165">
        <f t="shared" si="44"/>
        <v>0</v>
      </c>
      <c r="AO81" s="166"/>
      <c r="AP81" s="166"/>
      <c r="AQ81" s="166"/>
      <c r="AR81" s="166"/>
      <c r="AS81" s="166"/>
      <c r="AT81" s="166"/>
      <c r="AU81" s="166"/>
      <c r="AV81" s="166"/>
      <c r="AW81" s="166"/>
      <c r="AX81" s="166"/>
    </row>
    <row r="82" s="110" customFormat="1" ht="30" customHeight="1" spans="1:50">
      <c r="A82" s="146" t="s">
        <v>61</v>
      </c>
      <c r="B82" s="147"/>
      <c r="C82" s="148" t="s">
        <v>491</v>
      </c>
      <c r="D82" s="148"/>
      <c r="E82" s="148"/>
      <c r="F82" s="148"/>
      <c r="G82" s="148"/>
      <c r="H82" s="148"/>
      <c r="I82" s="148"/>
      <c r="J82" s="148"/>
      <c r="K82" s="148"/>
      <c r="L82" s="166"/>
      <c r="M82" s="166"/>
      <c r="N82" s="166"/>
      <c r="O82" s="166"/>
      <c r="P82" s="166"/>
      <c r="Q82" s="166"/>
      <c r="R82" s="165"/>
      <c r="S82" s="165"/>
      <c r="T82" s="165"/>
      <c r="U82" s="165"/>
      <c r="V82" s="165"/>
      <c r="W82" s="165"/>
      <c r="X82" s="165"/>
      <c r="Y82" s="165"/>
      <c r="Z82" s="165"/>
      <c r="AA82" s="165"/>
      <c r="AB82" s="165"/>
      <c r="AC82" s="165"/>
      <c r="AD82" s="165">
        <f t="shared" si="42"/>
        <v>0</v>
      </c>
      <c r="AE82" s="165"/>
      <c r="AF82" s="165"/>
      <c r="AG82" s="165"/>
      <c r="AH82" s="165"/>
      <c r="AI82" s="165"/>
      <c r="AJ82" s="165"/>
      <c r="AK82" s="165"/>
      <c r="AL82" s="165"/>
      <c r="AM82" s="165"/>
      <c r="AN82" s="165"/>
      <c r="AO82" s="166"/>
      <c r="AP82" s="166"/>
      <c r="AQ82" s="166"/>
      <c r="AR82" s="166"/>
      <c r="AS82" s="166"/>
      <c r="AT82" s="166"/>
      <c r="AU82" s="166"/>
      <c r="AV82" s="166"/>
      <c r="AW82" s="166"/>
      <c r="AX82" s="166"/>
    </row>
    <row r="83" s="110" customFormat="1" ht="30" customHeight="1" spans="1:50">
      <c r="A83" s="146" t="s">
        <v>61</v>
      </c>
      <c r="B83" s="147"/>
      <c r="C83" s="148" t="s">
        <v>492</v>
      </c>
      <c r="D83" s="148"/>
      <c r="E83" s="148"/>
      <c r="F83" s="148"/>
      <c r="G83" s="148"/>
      <c r="H83" s="148"/>
      <c r="I83" s="148"/>
      <c r="J83" s="148"/>
      <c r="K83" s="148"/>
      <c r="L83" s="166"/>
      <c r="M83" s="166"/>
      <c r="N83" s="166"/>
      <c r="O83" s="166"/>
      <c r="P83" s="166"/>
      <c r="Q83" s="166"/>
      <c r="R83" s="165"/>
      <c r="S83" s="165"/>
      <c r="T83" s="165"/>
      <c r="U83" s="165"/>
      <c r="V83" s="165"/>
      <c r="W83" s="165"/>
      <c r="X83" s="165"/>
      <c r="Y83" s="165"/>
      <c r="Z83" s="165"/>
      <c r="AA83" s="165"/>
      <c r="AB83" s="165"/>
      <c r="AC83" s="165"/>
      <c r="AD83" s="165">
        <f t="shared" si="42"/>
        <v>0</v>
      </c>
      <c r="AE83" s="165"/>
      <c r="AF83" s="165"/>
      <c r="AG83" s="165"/>
      <c r="AH83" s="165"/>
      <c r="AI83" s="165"/>
      <c r="AJ83" s="165"/>
      <c r="AK83" s="165"/>
      <c r="AL83" s="165"/>
      <c r="AM83" s="165"/>
      <c r="AN83" s="165"/>
      <c r="AO83" s="166"/>
      <c r="AP83" s="166"/>
      <c r="AQ83" s="166"/>
      <c r="AR83" s="166"/>
      <c r="AS83" s="166"/>
      <c r="AT83" s="166"/>
      <c r="AU83" s="166"/>
      <c r="AV83" s="166"/>
      <c r="AW83" s="166"/>
      <c r="AX83" s="166"/>
    </row>
    <row r="84" s="110" customFormat="1" ht="30" customHeight="1" spans="1:50">
      <c r="A84" s="146" t="s">
        <v>61</v>
      </c>
      <c r="B84" s="147"/>
      <c r="C84" s="148" t="s">
        <v>493</v>
      </c>
      <c r="D84" s="148"/>
      <c r="E84" s="148"/>
      <c r="F84" s="148"/>
      <c r="G84" s="148"/>
      <c r="H84" s="148"/>
      <c r="I84" s="148"/>
      <c r="J84" s="148"/>
      <c r="K84" s="148"/>
      <c r="L84" s="166"/>
      <c r="M84" s="166"/>
      <c r="N84" s="166"/>
      <c r="O84" s="166"/>
      <c r="P84" s="166"/>
      <c r="Q84" s="166"/>
      <c r="R84" s="165"/>
      <c r="S84" s="165"/>
      <c r="T84" s="165"/>
      <c r="U84" s="165"/>
      <c r="V84" s="165"/>
      <c r="W84" s="165"/>
      <c r="X84" s="165"/>
      <c r="Y84" s="165"/>
      <c r="Z84" s="165"/>
      <c r="AA84" s="165"/>
      <c r="AB84" s="165"/>
      <c r="AC84" s="165"/>
      <c r="AD84" s="165">
        <f t="shared" si="42"/>
        <v>0</v>
      </c>
      <c r="AE84" s="165"/>
      <c r="AF84" s="165"/>
      <c r="AG84" s="165"/>
      <c r="AH84" s="165"/>
      <c r="AI84" s="165"/>
      <c r="AJ84" s="165"/>
      <c r="AK84" s="165"/>
      <c r="AL84" s="165"/>
      <c r="AM84" s="165"/>
      <c r="AN84" s="165"/>
      <c r="AO84" s="166"/>
      <c r="AP84" s="166"/>
      <c r="AQ84" s="166"/>
      <c r="AR84" s="166"/>
      <c r="AS84" s="166"/>
      <c r="AT84" s="166"/>
      <c r="AU84" s="166"/>
      <c r="AV84" s="166"/>
      <c r="AW84" s="166"/>
      <c r="AX84" s="166"/>
    </row>
    <row r="85" s="110" customFormat="1" ht="30" customHeight="1" spans="1:50">
      <c r="A85" s="146" t="s">
        <v>61</v>
      </c>
      <c r="B85" s="147"/>
      <c r="C85" s="148" t="s">
        <v>494</v>
      </c>
      <c r="D85" s="148"/>
      <c r="E85" s="148"/>
      <c r="F85" s="148"/>
      <c r="G85" s="148"/>
      <c r="H85" s="148"/>
      <c r="I85" s="148"/>
      <c r="J85" s="148"/>
      <c r="K85" s="148"/>
      <c r="L85" s="166"/>
      <c r="M85" s="166"/>
      <c r="N85" s="166"/>
      <c r="O85" s="166"/>
      <c r="P85" s="166"/>
      <c r="Q85" s="166"/>
      <c r="R85" s="165"/>
      <c r="S85" s="165"/>
      <c r="T85" s="165"/>
      <c r="U85" s="165"/>
      <c r="V85" s="165"/>
      <c r="W85" s="165"/>
      <c r="X85" s="165"/>
      <c r="Y85" s="165"/>
      <c r="Z85" s="165"/>
      <c r="AA85" s="165"/>
      <c r="AB85" s="165"/>
      <c r="AC85" s="165"/>
      <c r="AD85" s="165">
        <f t="shared" si="42"/>
        <v>0</v>
      </c>
      <c r="AE85" s="165"/>
      <c r="AF85" s="165"/>
      <c r="AG85" s="165"/>
      <c r="AH85" s="165"/>
      <c r="AI85" s="165"/>
      <c r="AJ85" s="165"/>
      <c r="AK85" s="165"/>
      <c r="AL85" s="165"/>
      <c r="AM85" s="165"/>
      <c r="AN85" s="165"/>
      <c r="AO85" s="166"/>
      <c r="AP85" s="166"/>
      <c r="AQ85" s="166"/>
      <c r="AR85" s="166"/>
      <c r="AS85" s="166"/>
      <c r="AT85" s="166"/>
      <c r="AU85" s="166"/>
      <c r="AV85" s="166"/>
      <c r="AW85" s="166"/>
      <c r="AX85" s="166"/>
    </row>
    <row r="86" s="110" customFormat="1" ht="30" customHeight="1" spans="1:50">
      <c r="A86" s="146" t="s">
        <v>59</v>
      </c>
      <c r="B86" s="147"/>
      <c r="C86" s="148" t="s">
        <v>495</v>
      </c>
      <c r="D86" s="148"/>
      <c r="E86" s="148"/>
      <c r="F86" s="148"/>
      <c r="G86" s="148"/>
      <c r="H86" s="148"/>
      <c r="I86" s="148"/>
      <c r="J86" s="148"/>
      <c r="K86" s="148"/>
      <c r="L86" s="166">
        <f>L87+L89+L90+L91+L92</f>
        <v>1</v>
      </c>
      <c r="M86" s="166"/>
      <c r="N86" s="166"/>
      <c r="O86" s="166"/>
      <c r="P86" s="166">
        <f>P87+P89+P90+P91+P92</f>
        <v>1055</v>
      </c>
      <c r="Q86" s="166">
        <f>Q87+Q89+Q90+Q91+Q92</f>
        <v>1055</v>
      </c>
      <c r="R86" s="165">
        <f t="shared" ref="R86:AC86" si="45">R87+R89+R90+R91+R92</f>
        <v>1055</v>
      </c>
      <c r="S86" s="165">
        <f t="shared" si="45"/>
        <v>1055</v>
      </c>
      <c r="T86" s="165">
        <f t="shared" si="45"/>
        <v>0</v>
      </c>
      <c r="U86" s="165">
        <f t="shared" si="45"/>
        <v>0</v>
      </c>
      <c r="V86" s="165">
        <f t="shared" si="45"/>
        <v>0</v>
      </c>
      <c r="W86" s="165">
        <f t="shared" si="45"/>
        <v>0</v>
      </c>
      <c r="X86" s="165">
        <f t="shared" si="45"/>
        <v>0</v>
      </c>
      <c r="Y86" s="165">
        <f t="shared" si="45"/>
        <v>0</v>
      </c>
      <c r="Z86" s="165">
        <f t="shared" si="45"/>
        <v>0</v>
      </c>
      <c r="AA86" s="165">
        <f t="shared" si="45"/>
        <v>0</v>
      </c>
      <c r="AB86" s="165">
        <f t="shared" si="45"/>
        <v>0</v>
      </c>
      <c r="AC86" s="165">
        <f t="shared" si="45"/>
        <v>0</v>
      </c>
      <c r="AD86" s="165">
        <f t="shared" si="42"/>
        <v>0</v>
      </c>
      <c r="AE86" s="165">
        <f t="shared" ref="AE86:AN86" si="46">AE87+AE89+AE90+AE91+AE92</f>
        <v>0</v>
      </c>
      <c r="AF86" s="165">
        <f t="shared" si="46"/>
        <v>0</v>
      </c>
      <c r="AG86" s="165">
        <f t="shared" si="46"/>
        <v>0</v>
      </c>
      <c r="AH86" s="165">
        <f t="shared" si="46"/>
        <v>0</v>
      </c>
      <c r="AI86" s="165">
        <f t="shared" si="46"/>
        <v>0</v>
      </c>
      <c r="AJ86" s="165">
        <f t="shared" si="46"/>
        <v>0</v>
      </c>
      <c r="AK86" s="165">
        <f t="shared" si="46"/>
        <v>0</v>
      </c>
      <c r="AL86" s="165">
        <f t="shared" si="46"/>
        <v>0</v>
      </c>
      <c r="AM86" s="165">
        <f t="shared" si="46"/>
        <v>0</v>
      </c>
      <c r="AN86" s="165">
        <f t="shared" si="46"/>
        <v>0</v>
      </c>
      <c r="AO86" s="166"/>
      <c r="AP86" s="166"/>
      <c r="AQ86" s="166"/>
      <c r="AR86" s="166"/>
      <c r="AS86" s="166"/>
      <c r="AT86" s="166"/>
      <c r="AU86" s="166"/>
      <c r="AV86" s="166"/>
      <c r="AW86" s="166"/>
      <c r="AX86" s="166"/>
    </row>
    <row r="87" s="110" customFormat="1" ht="30" customHeight="1" spans="1:50">
      <c r="A87" s="146" t="s">
        <v>61</v>
      </c>
      <c r="B87" s="147"/>
      <c r="C87" s="148" t="s">
        <v>496</v>
      </c>
      <c r="D87" s="148"/>
      <c r="E87" s="148"/>
      <c r="F87" s="148"/>
      <c r="G87" s="148"/>
      <c r="H87" s="148"/>
      <c r="I87" s="148"/>
      <c r="J87" s="148"/>
      <c r="K87" s="148"/>
      <c r="L87" s="166">
        <f t="shared" ref="L87:Q87" si="47">SUM(L88)</f>
        <v>1</v>
      </c>
      <c r="M87" s="166">
        <f t="shared" si="47"/>
        <v>6065</v>
      </c>
      <c r="N87" s="166">
        <f t="shared" si="47"/>
        <v>6065</v>
      </c>
      <c r="O87" s="166">
        <f t="shared" si="47"/>
        <v>24266</v>
      </c>
      <c r="P87" s="166">
        <f t="shared" si="47"/>
        <v>1055</v>
      </c>
      <c r="Q87" s="166">
        <f t="shared" si="47"/>
        <v>1055</v>
      </c>
      <c r="R87" s="165">
        <f t="shared" ref="R87:AC87" si="48">SUM(R88)</f>
        <v>1055</v>
      </c>
      <c r="S87" s="165">
        <f t="shared" si="48"/>
        <v>1055</v>
      </c>
      <c r="T87" s="165">
        <f t="shared" si="48"/>
        <v>0</v>
      </c>
      <c r="U87" s="165">
        <f t="shared" si="48"/>
        <v>0</v>
      </c>
      <c r="V87" s="165">
        <f t="shared" si="48"/>
        <v>0</v>
      </c>
      <c r="W87" s="165">
        <f t="shared" si="48"/>
        <v>0</v>
      </c>
      <c r="X87" s="165">
        <f t="shared" si="48"/>
        <v>0</v>
      </c>
      <c r="Y87" s="165">
        <f t="shared" si="48"/>
        <v>0</v>
      </c>
      <c r="Z87" s="165">
        <f t="shared" si="48"/>
        <v>0</v>
      </c>
      <c r="AA87" s="165">
        <f t="shared" si="48"/>
        <v>0</v>
      </c>
      <c r="AB87" s="165">
        <f t="shared" si="48"/>
        <v>0</v>
      </c>
      <c r="AC87" s="165">
        <f t="shared" si="48"/>
        <v>0</v>
      </c>
      <c r="AD87" s="165">
        <f t="shared" si="42"/>
        <v>0</v>
      </c>
      <c r="AE87" s="165">
        <f t="shared" ref="AE87:AN87" si="49">SUM(AE88)</f>
        <v>0</v>
      </c>
      <c r="AF87" s="165">
        <f t="shared" si="49"/>
        <v>0</v>
      </c>
      <c r="AG87" s="165">
        <f t="shared" si="49"/>
        <v>0</v>
      </c>
      <c r="AH87" s="165">
        <f t="shared" si="49"/>
        <v>0</v>
      </c>
      <c r="AI87" s="165">
        <f t="shared" si="49"/>
        <v>0</v>
      </c>
      <c r="AJ87" s="165">
        <f t="shared" si="49"/>
        <v>0</v>
      </c>
      <c r="AK87" s="165">
        <f t="shared" si="49"/>
        <v>0</v>
      </c>
      <c r="AL87" s="165">
        <f t="shared" si="49"/>
        <v>0</v>
      </c>
      <c r="AM87" s="165">
        <f t="shared" si="49"/>
        <v>0</v>
      </c>
      <c r="AN87" s="165">
        <f t="shared" si="49"/>
        <v>0</v>
      </c>
      <c r="AO87" s="166"/>
      <c r="AP87" s="166"/>
      <c r="AQ87" s="166"/>
      <c r="AR87" s="166"/>
      <c r="AS87" s="166"/>
      <c r="AT87" s="166"/>
      <c r="AU87" s="166"/>
      <c r="AV87" s="166"/>
      <c r="AW87" s="166"/>
      <c r="AX87" s="166"/>
    </row>
    <row r="88" s="116" customFormat="1" ht="172" customHeight="1" spans="1:50">
      <c r="A88" s="149">
        <f>SUBTOTAL(103,$E$10:E88)</f>
        <v>58</v>
      </c>
      <c r="B88" s="150" t="s">
        <v>497</v>
      </c>
      <c r="C88" s="151" t="s">
        <v>497</v>
      </c>
      <c r="D88" s="151" t="s">
        <v>64</v>
      </c>
      <c r="E88" s="151" t="s">
        <v>498</v>
      </c>
      <c r="F88" s="151" t="s">
        <v>499</v>
      </c>
      <c r="G88" s="151" t="s">
        <v>500</v>
      </c>
      <c r="H88" s="149" t="s">
        <v>68</v>
      </c>
      <c r="I88" s="149" t="s">
        <v>501</v>
      </c>
      <c r="J88" s="151" t="s">
        <v>502</v>
      </c>
      <c r="K88" s="151" t="s">
        <v>503</v>
      </c>
      <c r="L88" s="152">
        <v>1</v>
      </c>
      <c r="M88" s="152">
        <v>6065</v>
      </c>
      <c r="N88" s="152">
        <v>6065</v>
      </c>
      <c r="O88" s="152">
        <v>24266</v>
      </c>
      <c r="P88" s="158">
        <v>1055</v>
      </c>
      <c r="Q88" s="158">
        <f>S88+T88+V88+W88+Y88+Z88+AB88+AE88+AF88+AJ88+AK88+AG88</f>
        <v>1055</v>
      </c>
      <c r="R88" s="152">
        <f>S88+T88+U88+V88+W88+X88+Y88+Z88+AA88+AB88+AC88</f>
        <v>1055</v>
      </c>
      <c r="S88" s="152">
        <v>1055</v>
      </c>
      <c r="T88" s="152"/>
      <c r="U88" s="152"/>
      <c r="V88" s="152"/>
      <c r="W88" s="152"/>
      <c r="X88" s="152"/>
      <c r="Y88" s="152"/>
      <c r="Z88" s="152"/>
      <c r="AA88" s="152"/>
      <c r="AB88" s="152"/>
      <c r="AC88" s="152"/>
      <c r="AD88" s="152">
        <f t="shared" si="42"/>
        <v>0</v>
      </c>
      <c r="AE88" s="152"/>
      <c r="AF88" s="152"/>
      <c r="AG88" s="152"/>
      <c r="AH88" s="152"/>
      <c r="AI88" s="152"/>
      <c r="AJ88" s="152"/>
      <c r="AK88" s="152"/>
      <c r="AL88" s="152"/>
      <c r="AM88" s="152"/>
      <c r="AN88" s="152"/>
      <c r="AO88" s="153" t="s">
        <v>504</v>
      </c>
      <c r="AP88" s="153" t="s">
        <v>505</v>
      </c>
      <c r="AQ88" s="153" t="s">
        <v>504</v>
      </c>
      <c r="AR88" s="153" t="s">
        <v>505</v>
      </c>
      <c r="AS88" s="153" t="s">
        <v>273</v>
      </c>
      <c r="AT88" s="151" t="s">
        <v>506</v>
      </c>
      <c r="AU88" s="219" t="s">
        <v>507</v>
      </c>
      <c r="AV88" s="152" t="s">
        <v>140</v>
      </c>
      <c r="AW88" s="152" t="s">
        <v>150</v>
      </c>
      <c r="AX88" s="153"/>
    </row>
    <row r="89" s="110" customFormat="1" ht="30" customHeight="1" spans="1:50">
      <c r="A89" s="146" t="s">
        <v>61</v>
      </c>
      <c r="B89" s="147"/>
      <c r="C89" s="148" t="s">
        <v>508</v>
      </c>
      <c r="D89" s="148"/>
      <c r="E89" s="148"/>
      <c r="F89" s="148"/>
      <c r="G89" s="148"/>
      <c r="H89" s="148"/>
      <c r="I89" s="148"/>
      <c r="J89" s="148"/>
      <c r="K89" s="148"/>
      <c r="L89" s="166"/>
      <c r="M89" s="166"/>
      <c r="N89" s="166"/>
      <c r="O89" s="166"/>
      <c r="P89" s="166"/>
      <c r="Q89" s="166"/>
      <c r="R89" s="165"/>
      <c r="S89" s="165"/>
      <c r="T89" s="165"/>
      <c r="U89" s="165"/>
      <c r="V89" s="165"/>
      <c r="W89" s="165"/>
      <c r="X89" s="165"/>
      <c r="Y89" s="165"/>
      <c r="Z89" s="165"/>
      <c r="AA89" s="165"/>
      <c r="AB89" s="165"/>
      <c r="AC89" s="165"/>
      <c r="AD89" s="165">
        <f t="shared" si="42"/>
        <v>0</v>
      </c>
      <c r="AE89" s="165"/>
      <c r="AF89" s="165"/>
      <c r="AG89" s="165"/>
      <c r="AH89" s="165"/>
      <c r="AI89" s="165"/>
      <c r="AJ89" s="165"/>
      <c r="AK89" s="165"/>
      <c r="AL89" s="165"/>
      <c r="AM89" s="165"/>
      <c r="AN89" s="165"/>
      <c r="AO89" s="166"/>
      <c r="AP89" s="166"/>
      <c r="AQ89" s="166"/>
      <c r="AR89" s="166"/>
      <c r="AS89" s="166"/>
      <c r="AT89" s="166"/>
      <c r="AU89" s="166"/>
      <c r="AV89" s="166"/>
      <c r="AW89" s="166"/>
      <c r="AX89" s="166"/>
    </row>
    <row r="90" s="110" customFormat="1" ht="30" customHeight="1" spans="1:50">
      <c r="A90" s="146" t="s">
        <v>61</v>
      </c>
      <c r="B90" s="147"/>
      <c r="C90" s="148" t="s">
        <v>509</v>
      </c>
      <c r="D90" s="148"/>
      <c r="E90" s="148"/>
      <c r="F90" s="148"/>
      <c r="G90" s="148"/>
      <c r="H90" s="148"/>
      <c r="I90" s="148"/>
      <c r="J90" s="148"/>
      <c r="K90" s="148"/>
      <c r="L90" s="166"/>
      <c r="M90" s="166"/>
      <c r="N90" s="166"/>
      <c r="O90" s="166"/>
      <c r="P90" s="166"/>
      <c r="Q90" s="166"/>
      <c r="R90" s="165"/>
      <c r="S90" s="165"/>
      <c r="T90" s="165"/>
      <c r="U90" s="165"/>
      <c r="V90" s="165"/>
      <c r="W90" s="165"/>
      <c r="X90" s="165"/>
      <c r="Y90" s="165"/>
      <c r="Z90" s="165"/>
      <c r="AA90" s="165"/>
      <c r="AB90" s="165"/>
      <c r="AC90" s="165"/>
      <c r="AD90" s="165">
        <f t="shared" si="42"/>
        <v>0</v>
      </c>
      <c r="AE90" s="165"/>
      <c r="AF90" s="165"/>
      <c r="AG90" s="165"/>
      <c r="AH90" s="165"/>
      <c r="AI90" s="165"/>
      <c r="AJ90" s="165"/>
      <c r="AK90" s="165"/>
      <c r="AL90" s="165"/>
      <c r="AM90" s="165"/>
      <c r="AN90" s="165"/>
      <c r="AO90" s="166"/>
      <c r="AP90" s="166"/>
      <c r="AQ90" s="166"/>
      <c r="AR90" s="166"/>
      <c r="AS90" s="166"/>
      <c r="AT90" s="166"/>
      <c r="AU90" s="166"/>
      <c r="AV90" s="166"/>
      <c r="AW90" s="166"/>
      <c r="AX90" s="166"/>
    </row>
    <row r="91" s="110" customFormat="1" ht="30" customHeight="1" spans="1:50">
      <c r="A91" s="146" t="s">
        <v>61</v>
      </c>
      <c r="B91" s="147"/>
      <c r="C91" s="148" t="s">
        <v>510</v>
      </c>
      <c r="D91" s="148"/>
      <c r="E91" s="148"/>
      <c r="F91" s="148"/>
      <c r="G91" s="148"/>
      <c r="H91" s="148"/>
      <c r="I91" s="148"/>
      <c r="J91" s="148"/>
      <c r="K91" s="148"/>
      <c r="L91" s="166"/>
      <c r="M91" s="166"/>
      <c r="N91" s="166"/>
      <c r="O91" s="166"/>
      <c r="P91" s="166"/>
      <c r="Q91" s="166"/>
      <c r="R91" s="165"/>
      <c r="S91" s="165"/>
      <c r="T91" s="165"/>
      <c r="U91" s="165"/>
      <c r="V91" s="165"/>
      <c r="W91" s="165"/>
      <c r="X91" s="165"/>
      <c r="Y91" s="165"/>
      <c r="Z91" s="165"/>
      <c r="AA91" s="165"/>
      <c r="AB91" s="165"/>
      <c r="AC91" s="165"/>
      <c r="AD91" s="165">
        <f t="shared" si="42"/>
        <v>0</v>
      </c>
      <c r="AE91" s="165"/>
      <c r="AF91" s="165"/>
      <c r="AG91" s="165"/>
      <c r="AH91" s="165"/>
      <c r="AI91" s="165"/>
      <c r="AJ91" s="165"/>
      <c r="AK91" s="165"/>
      <c r="AL91" s="165"/>
      <c r="AM91" s="165"/>
      <c r="AN91" s="165"/>
      <c r="AO91" s="166"/>
      <c r="AP91" s="166"/>
      <c r="AQ91" s="166"/>
      <c r="AR91" s="166"/>
      <c r="AS91" s="166"/>
      <c r="AT91" s="166"/>
      <c r="AU91" s="166"/>
      <c r="AV91" s="166"/>
      <c r="AW91" s="166"/>
      <c r="AX91" s="166"/>
    </row>
    <row r="92" s="110" customFormat="1" ht="30" customHeight="1" spans="1:50">
      <c r="A92" s="146" t="s">
        <v>61</v>
      </c>
      <c r="B92" s="147"/>
      <c r="C92" s="148" t="s">
        <v>511</v>
      </c>
      <c r="D92" s="148"/>
      <c r="E92" s="148"/>
      <c r="F92" s="148"/>
      <c r="G92" s="148"/>
      <c r="H92" s="148"/>
      <c r="I92" s="148"/>
      <c r="J92" s="148"/>
      <c r="K92" s="148"/>
      <c r="L92" s="166"/>
      <c r="M92" s="166"/>
      <c r="N92" s="166"/>
      <c r="O92" s="166"/>
      <c r="P92" s="166"/>
      <c r="Q92" s="166"/>
      <c r="R92" s="165"/>
      <c r="S92" s="165"/>
      <c r="T92" s="165"/>
      <c r="U92" s="165"/>
      <c r="V92" s="165"/>
      <c r="W92" s="165"/>
      <c r="X92" s="165"/>
      <c r="Y92" s="165"/>
      <c r="Z92" s="165"/>
      <c r="AA92" s="165"/>
      <c r="AB92" s="165"/>
      <c r="AC92" s="165"/>
      <c r="AD92" s="165">
        <f t="shared" si="42"/>
        <v>0</v>
      </c>
      <c r="AE92" s="165"/>
      <c r="AF92" s="165"/>
      <c r="AG92" s="165"/>
      <c r="AH92" s="165"/>
      <c r="AI92" s="165"/>
      <c r="AJ92" s="165"/>
      <c r="AK92" s="165"/>
      <c r="AL92" s="165"/>
      <c r="AM92" s="165"/>
      <c r="AN92" s="165"/>
      <c r="AO92" s="166"/>
      <c r="AP92" s="166"/>
      <c r="AQ92" s="166"/>
      <c r="AR92" s="166"/>
      <c r="AS92" s="166"/>
      <c r="AT92" s="166"/>
      <c r="AU92" s="166"/>
      <c r="AV92" s="166"/>
      <c r="AW92" s="166"/>
      <c r="AX92" s="166"/>
    </row>
    <row r="93" s="110" customFormat="1" ht="30" customHeight="1" spans="1:50">
      <c r="A93" s="146" t="s">
        <v>57</v>
      </c>
      <c r="B93" s="147"/>
      <c r="C93" s="148" t="s">
        <v>512</v>
      </c>
      <c r="D93" s="148"/>
      <c r="E93" s="148"/>
      <c r="F93" s="148"/>
      <c r="G93" s="148"/>
      <c r="H93" s="148"/>
      <c r="I93" s="148"/>
      <c r="J93" s="148"/>
      <c r="K93" s="148"/>
      <c r="L93" s="166">
        <f>L94+L98+L102+L105+L109</f>
        <v>2</v>
      </c>
      <c r="M93" s="166"/>
      <c r="N93" s="166"/>
      <c r="O93" s="166"/>
      <c r="P93" s="166">
        <f>P94+P98+P102+P105+P109</f>
        <v>4436.9584</v>
      </c>
      <c r="Q93" s="166">
        <f>Q94+Q98+Q102+Q105+Q109</f>
        <v>4436.9584</v>
      </c>
      <c r="R93" s="165">
        <f t="shared" ref="R93:AC93" si="50">R94+R98+R102+R105+R109</f>
        <v>2421.84188</v>
      </c>
      <c r="S93" s="165">
        <f t="shared" si="50"/>
        <v>2421.84188</v>
      </c>
      <c r="T93" s="165">
        <f t="shared" si="50"/>
        <v>0</v>
      </c>
      <c r="U93" s="165">
        <f t="shared" si="50"/>
        <v>0</v>
      </c>
      <c r="V93" s="165">
        <f t="shared" si="50"/>
        <v>0</v>
      </c>
      <c r="W93" s="165">
        <f t="shared" si="50"/>
        <v>0</v>
      </c>
      <c r="X93" s="165">
        <f t="shared" si="50"/>
        <v>0</v>
      </c>
      <c r="Y93" s="165">
        <f t="shared" si="50"/>
        <v>0</v>
      </c>
      <c r="Z93" s="165">
        <f t="shared" si="50"/>
        <v>0</v>
      </c>
      <c r="AA93" s="165">
        <f t="shared" si="50"/>
        <v>0</v>
      </c>
      <c r="AB93" s="165">
        <f t="shared" si="50"/>
        <v>0</v>
      </c>
      <c r="AC93" s="165">
        <f t="shared" si="50"/>
        <v>0</v>
      </c>
      <c r="AD93" s="165">
        <f t="shared" si="42"/>
        <v>2015.11652</v>
      </c>
      <c r="AE93" s="165">
        <f t="shared" ref="AE93:AN93" si="51">AE94+AE98+AE102+AE105+AE109</f>
        <v>1200</v>
      </c>
      <c r="AF93" s="165">
        <f t="shared" si="51"/>
        <v>815.11652</v>
      </c>
      <c r="AG93" s="165">
        <f t="shared" si="51"/>
        <v>0</v>
      </c>
      <c r="AH93" s="165">
        <f t="shared" si="51"/>
        <v>0</v>
      </c>
      <c r="AI93" s="165">
        <f t="shared" si="51"/>
        <v>0</v>
      </c>
      <c r="AJ93" s="165">
        <f t="shared" si="51"/>
        <v>0</v>
      </c>
      <c r="AK93" s="165">
        <f t="shared" si="51"/>
        <v>0</v>
      </c>
      <c r="AL93" s="165">
        <f t="shared" si="51"/>
        <v>0</v>
      </c>
      <c r="AM93" s="165">
        <f t="shared" si="51"/>
        <v>0</v>
      </c>
      <c r="AN93" s="165">
        <f t="shared" si="51"/>
        <v>0</v>
      </c>
      <c r="AO93" s="166"/>
      <c r="AP93" s="166"/>
      <c r="AQ93" s="166"/>
      <c r="AR93" s="166"/>
      <c r="AS93" s="166"/>
      <c r="AT93" s="166"/>
      <c r="AU93" s="166"/>
      <c r="AV93" s="166"/>
      <c r="AW93" s="166"/>
      <c r="AX93" s="166"/>
    </row>
    <row r="94" s="110" customFormat="1" ht="30" customHeight="1" spans="1:50">
      <c r="A94" s="146" t="s">
        <v>59</v>
      </c>
      <c r="B94" s="147"/>
      <c r="C94" s="148" t="s">
        <v>513</v>
      </c>
      <c r="D94" s="148"/>
      <c r="E94" s="148"/>
      <c r="F94" s="148"/>
      <c r="G94" s="148"/>
      <c r="H94" s="148"/>
      <c r="I94" s="148"/>
      <c r="J94" s="148"/>
      <c r="K94" s="148"/>
      <c r="L94" s="166">
        <f>L95+L97</f>
        <v>1</v>
      </c>
      <c r="M94" s="166"/>
      <c r="N94" s="166"/>
      <c r="O94" s="166"/>
      <c r="P94" s="166">
        <f>P95+P97</f>
        <v>3236.9584</v>
      </c>
      <c r="Q94" s="166">
        <f>Q95+Q97</f>
        <v>3236.9584</v>
      </c>
      <c r="R94" s="165">
        <f t="shared" ref="R94:AC94" si="52">R95+R97</f>
        <v>2421.84188</v>
      </c>
      <c r="S94" s="165">
        <f t="shared" si="52"/>
        <v>2421.84188</v>
      </c>
      <c r="T94" s="165">
        <f t="shared" si="52"/>
        <v>0</v>
      </c>
      <c r="U94" s="165">
        <f t="shared" si="52"/>
        <v>0</v>
      </c>
      <c r="V94" s="165">
        <f t="shared" si="52"/>
        <v>0</v>
      </c>
      <c r="W94" s="165">
        <f t="shared" si="52"/>
        <v>0</v>
      </c>
      <c r="X94" s="165">
        <f t="shared" si="52"/>
        <v>0</v>
      </c>
      <c r="Y94" s="165">
        <f t="shared" si="52"/>
        <v>0</v>
      </c>
      <c r="Z94" s="165">
        <f t="shared" si="52"/>
        <v>0</v>
      </c>
      <c r="AA94" s="165">
        <f t="shared" si="52"/>
        <v>0</v>
      </c>
      <c r="AB94" s="165">
        <f t="shared" si="52"/>
        <v>0</v>
      </c>
      <c r="AC94" s="165">
        <f t="shared" si="52"/>
        <v>0</v>
      </c>
      <c r="AD94" s="165">
        <f t="shared" si="42"/>
        <v>815.11652</v>
      </c>
      <c r="AE94" s="165">
        <f t="shared" ref="AE94:AN94" si="53">AE95+AE97</f>
        <v>0</v>
      </c>
      <c r="AF94" s="165">
        <f t="shared" si="53"/>
        <v>815.11652</v>
      </c>
      <c r="AG94" s="165">
        <f t="shared" si="53"/>
        <v>0</v>
      </c>
      <c r="AH94" s="165">
        <f t="shared" si="53"/>
        <v>0</v>
      </c>
      <c r="AI94" s="165">
        <f t="shared" si="53"/>
        <v>0</v>
      </c>
      <c r="AJ94" s="165">
        <f t="shared" si="53"/>
        <v>0</v>
      </c>
      <c r="AK94" s="165">
        <f t="shared" si="53"/>
        <v>0</v>
      </c>
      <c r="AL94" s="165">
        <f t="shared" si="53"/>
        <v>0</v>
      </c>
      <c r="AM94" s="165">
        <f t="shared" si="53"/>
        <v>0</v>
      </c>
      <c r="AN94" s="165">
        <f t="shared" si="53"/>
        <v>0</v>
      </c>
      <c r="AO94" s="166"/>
      <c r="AP94" s="166"/>
      <c r="AQ94" s="166"/>
      <c r="AR94" s="166"/>
      <c r="AS94" s="166"/>
      <c r="AT94" s="166"/>
      <c r="AU94" s="166"/>
      <c r="AV94" s="166"/>
      <c r="AW94" s="166"/>
      <c r="AX94" s="166"/>
    </row>
    <row r="95" s="110" customFormat="1" ht="30" customHeight="1" spans="1:50">
      <c r="A95" s="146" t="s">
        <v>61</v>
      </c>
      <c r="B95" s="147"/>
      <c r="C95" s="148" t="s">
        <v>514</v>
      </c>
      <c r="D95" s="148"/>
      <c r="E95" s="148"/>
      <c r="F95" s="148"/>
      <c r="G95" s="148"/>
      <c r="H95" s="148"/>
      <c r="I95" s="148"/>
      <c r="J95" s="148"/>
      <c r="K95" s="148"/>
      <c r="L95" s="166">
        <f t="shared" ref="L95:S95" si="54">SUM(L96:L96)</f>
        <v>1</v>
      </c>
      <c r="M95" s="166">
        <f t="shared" si="54"/>
        <v>43</v>
      </c>
      <c r="N95" s="166">
        <f t="shared" si="54"/>
        <v>14669</v>
      </c>
      <c r="O95" s="166">
        <f t="shared" si="54"/>
        <v>16581</v>
      </c>
      <c r="P95" s="166">
        <f t="shared" si="54"/>
        <v>3236.9584</v>
      </c>
      <c r="Q95" s="166">
        <f t="shared" si="54"/>
        <v>3236.9584</v>
      </c>
      <c r="R95" s="165">
        <f t="shared" si="54"/>
        <v>2421.84188</v>
      </c>
      <c r="S95" s="165">
        <f t="shared" si="54"/>
        <v>2421.84188</v>
      </c>
      <c r="T95" s="165">
        <f t="shared" ref="R95:AC95" si="55">SUM(T96:T96)</f>
        <v>0</v>
      </c>
      <c r="U95" s="165">
        <f t="shared" si="55"/>
        <v>0</v>
      </c>
      <c r="V95" s="165">
        <f t="shared" si="55"/>
        <v>0</v>
      </c>
      <c r="W95" s="165">
        <f t="shared" si="55"/>
        <v>0</v>
      </c>
      <c r="X95" s="165">
        <f t="shared" si="55"/>
        <v>0</v>
      </c>
      <c r="Y95" s="165">
        <f t="shared" si="55"/>
        <v>0</v>
      </c>
      <c r="Z95" s="165">
        <f t="shared" si="55"/>
        <v>0</v>
      </c>
      <c r="AA95" s="165">
        <f t="shared" si="55"/>
        <v>0</v>
      </c>
      <c r="AB95" s="165">
        <f t="shared" si="55"/>
        <v>0</v>
      </c>
      <c r="AC95" s="165">
        <f t="shared" si="55"/>
        <v>0</v>
      </c>
      <c r="AD95" s="165">
        <f t="shared" si="42"/>
        <v>815.11652</v>
      </c>
      <c r="AE95" s="165">
        <f t="shared" ref="AE95:AN95" si="56">SUM(AE96:AE96)</f>
        <v>0</v>
      </c>
      <c r="AF95" s="165">
        <f t="shared" si="56"/>
        <v>815.11652</v>
      </c>
      <c r="AG95" s="165">
        <f t="shared" si="56"/>
        <v>0</v>
      </c>
      <c r="AH95" s="165">
        <f t="shared" si="56"/>
        <v>0</v>
      </c>
      <c r="AI95" s="165">
        <f t="shared" si="56"/>
        <v>0</v>
      </c>
      <c r="AJ95" s="165">
        <f t="shared" si="56"/>
        <v>0</v>
      </c>
      <c r="AK95" s="165">
        <f t="shared" si="56"/>
        <v>0</v>
      </c>
      <c r="AL95" s="165">
        <f t="shared" si="56"/>
        <v>0</v>
      </c>
      <c r="AM95" s="165">
        <f t="shared" si="56"/>
        <v>0</v>
      </c>
      <c r="AN95" s="165">
        <f t="shared" si="56"/>
        <v>0</v>
      </c>
      <c r="AO95" s="166"/>
      <c r="AP95" s="166"/>
      <c r="AQ95" s="166"/>
      <c r="AR95" s="166"/>
      <c r="AS95" s="166"/>
      <c r="AT95" s="166"/>
      <c r="AU95" s="166"/>
      <c r="AV95" s="166"/>
      <c r="AW95" s="166"/>
      <c r="AX95" s="166"/>
    </row>
    <row r="96" s="126" customFormat="1" ht="409" customHeight="1" spans="1:50">
      <c r="A96" s="149">
        <f>SUBTOTAL(103,$E$10:E96)</f>
        <v>59</v>
      </c>
      <c r="B96" s="149" t="s">
        <v>515</v>
      </c>
      <c r="C96" s="149" t="s">
        <v>516</v>
      </c>
      <c r="D96" s="149" t="s">
        <v>112</v>
      </c>
      <c r="E96" s="156" t="s">
        <v>517</v>
      </c>
      <c r="F96" s="156" t="s">
        <v>518</v>
      </c>
      <c r="G96" s="149" t="s">
        <v>518</v>
      </c>
      <c r="H96" s="156" t="s">
        <v>115</v>
      </c>
      <c r="I96" s="149" t="s">
        <v>519</v>
      </c>
      <c r="J96" s="158">
        <v>2421.84188</v>
      </c>
      <c r="K96" s="31" t="s">
        <v>520</v>
      </c>
      <c r="L96" s="152">
        <v>1</v>
      </c>
      <c r="M96" s="152">
        <v>43</v>
      </c>
      <c r="N96" s="152">
        <v>14669</v>
      </c>
      <c r="O96" s="152">
        <v>16581</v>
      </c>
      <c r="P96" s="158">
        <v>3236.9584</v>
      </c>
      <c r="Q96" s="158">
        <f>S96+T96+V96+W96+Y96+Z96+AB96+AE96+AF96+AJ96+AK96+AG96</f>
        <v>3236.9584</v>
      </c>
      <c r="R96" s="158">
        <f>S96+T96+U96+V96+W96+X96+Y96+Z96+AA96+AB96+AC96</f>
        <v>2421.84188</v>
      </c>
      <c r="S96" s="185">
        <f>2421.50711+0.33477</f>
        <v>2421.84188</v>
      </c>
      <c r="T96" s="215">
        <v>0</v>
      </c>
      <c r="U96" s="185">
        <v>0</v>
      </c>
      <c r="V96" s="185">
        <v>0</v>
      </c>
      <c r="W96" s="185">
        <v>0</v>
      </c>
      <c r="X96" s="185">
        <v>0</v>
      </c>
      <c r="Y96" s="185">
        <v>0</v>
      </c>
      <c r="Z96" s="185">
        <v>0</v>
      </c>
      <c r="AA96" s="194">
        <v>0</v>
      </c>
      <c r="AB96" s="194">
        <v>0</v>
      </c>
      <c r="AC96" s="194">
        <v>0</v>
      </c>
      <c r="AD96" s="194">
        <f t="shared" si="42"/>
        <v>815.11652</v>
      </c>
      <c r="AE96" s="194">
        <v>0</v>
      </c>
      <c r="AF96" s="194">
        <f>1009.2317-194.95304+0.83786</f>
        <v>815.11652</v>
      </c>
      <c r="AG96" s="194"/>
      <c r="AH96" s="157">
        <v>0</v>
      </c>
      <c r="AI96" s="157">
        <v>0</v>
      </c>
      <c r="AJ96" s="157">
        <v>0</v>
      </c>
      <c r="AK96" s="157">
        <v>0</v>
      </c>
      <c r="AL96" s="157">
        <v>0</v>
      </c>
      <c r="AM96" s="153">
        <v>0</v>
      </c>
      <c r="AN96" s="153">
        <v>0</v>
      </c>
      <c r="AO96" s="152" t="s">
        <v>521</v>
      </c>
      <c r="AP96" s="198" t="s">
        <v>522</v>
      </c>
      <c r="AQ96" s="198" t="s">
        <v>523</v>
      </c>
      <c r="AR96" s="198" t="s">
        <v>522</v>
      </c>
      <c r="AS96" s="153" t="s">
        <v>273</v>
      </c>
      <c r="AT96" s="220" t="s">
        <v>524</v>
      </c>
      <c r="AU96" s="221" t="s">
        <v>525</v>
      </c>
      <c r="AV96" s="208">
        <v>45467</v>
      </c>
      <c r="AW96" s="152" t="s">
        <v>79</v>
      </c>
      <c r="AX96" s="153"/>
    </row>
    <row r="97" s="110" customFormat="1" ht="30" customHeight="1" spans="1:50">
      <c r="A97" s="146" t="s">
        <v>61</v>
      </c>
      <c r="B97" s="147"/>
      <c r="C97" s="148" t="s">
        <v>526</v>
      </c>
      <c r="D97" s="148"/>
      <c r="E97" s="148"/>
      <c r="F97" s="148"/>
      <c r="G97" s="148"/>
      <c r="H97" s="148"/>
      <c r="I97" s="148"/>
      <c r="J97" s="148"/>
      <c r="K97" s="148"/>
      <c r="L97" s="166"/>
      <c r="M97" s="166"/>
      <c r="N97" s="166"/>
      <c r="O97" s="166"/>
      <c r="P97" s="166"/>
      <c r="Q97" s="166"/>
      <c r="R97" s="165"/>
      <c r="S97" s="165"/>
      <c r="T97" s="165"/>
      <c r="U97" s="165"/>
      <c r="V97" s="165"/>
      <c r="W97" s="165"/>
      <c r="X97" s="165"/>
      <c r="Y97" s="165"/>
      <c r="Z97" s="165"/>
      <c r="AA97" s="165"/>
      <c r="AB97" s="165"/>
      <c r="AC97" s="165"/>
      <c r="AD97" s="165">
        <f t="shared" si="42"/>
        <v>0</v>
      </c>
      <c r="AE97" s="165"/>
      <c r="AF97" s="165"/>
      <c r="AG97" s="165"/>
      <c r="AH97" s="165"/>
      <c r="AI97" s="165"/>
      <c r="AJ97" s="165"/>
      <c r="AK97" s="165"/>
      <c r="AL97" s="165"/>
      <c r="AM97" s="165"/>
      <c r="AN97" s="165"/>
      <c r="AO97" s="166"/>
      <c r="AP97" s="166"/>
      <c r="AQ97" s="166"/>
      <c r="AR97" s="166"/>
      <c r="AS97" s="166"/>
      <c r="AT97" s="166"/>
      <c r="AU97" s="166"/>
      <c r="AV97" s="166"/>
      <c r="AW97" s="166"/>
      <c r="AX97" s="166"/>
    </row>
    <row r="98" s="110" customFormat="1" ht="30" customHeight="1" spans="1:50">
      <c r="A98" s="146" t="s">
        <v>59</v>
      </c>
      <c r="B98" s="147"/>
      <c r="C98" s="148" t="s">
        <v>527</v>
      </c>
      <c r="D98" s="148"/>
      <c r="E98" s="148"/>
      <c r="F98" s="148"/>
      <c r="G98" s="148"/>
      <c r="H98" s="148"/>
      <c r="I98" s="148"/>
      <c r="J98" s="148"/>
      <c r="K98" s="148"/>
      <c r="L98" s="166">
        <f>L99+L100+L101</f>
        <v>0</v>
      </c>
      <c r="M98" s="166"/>
      <c r="N98" s="166"/>
      <c r="O98" s="166"/>
      <c r="P98" s="166">
        <f>P99+P100+P101</f>
        <v>0</v>
      </c>
      <c r="Q98" s="166">
        <f>Q99+Q100+Q101</f>
        <v>0</v>
      </c>
      <c r="R98" s="165">
        <f t="shared" ref="R98:AC98" si="57">R99+R100+R101</f>
        <v>0</v>
      </c>
      <c r="S98" s="165">
        <f t="shared" si="57"/>
        <v>0</v>
      </c>
      <c r="T98" s="165">
        <f t="shared" si="57"/>
        <v>0</v>
      </c>
      <c r="U98" s="165">
        <f t="shared" si="57"/>
        <v>0</v>
      </c>
      <c r="V98" s="165">
        <f t="shared" si="57"/>
        <v>0</v>
      </c>
      <c r="W98" s="165">
        <f t="shared" si="57"/>
        <v>0</v>
      </c>
      <c r="X98" s="165">
        <f t="shared" si="57"/>
        <v>0</v>
      </c>
      <c r="Y98" s="165">
        <f t="shared" si="57"/>
        <v>0</v>
      </c>
      <c r="Z98" s="165">
        <f t="shared" si="57"/>
        <v>0</v>
      </c>
      <c r="AA98" s="165">
        <f t="shared" si="57"/>
        <v>0</v>
      </c>
      <c r="AB98" s="165">
        <f t="shared" si="57"/>
        <v>0</v>
      </c>
      <c r="AC98" s="165">
        <f t="shared" si="57"/>
        <v>0</v>
      </c>
      <c r="AD98" s="165">
        <f t="shared" si="42"/>
        <v>0</v>
      </c>
      <c r="AE98" s="165">
        <f t="shared" ref="AE98:AN98" si="58">AE99+AE100+AE101</f>
        <v>0</v>
      </c>
      <c r="AF98" s="165">
        <f t="shared" si="58"/>
        <v>0</v>
      </c>
      <c r="AG98" s="165">
        <f t="shared" si="58"/>
        <v>0</v>
      </c>
      <c r="AH98" s="165">
        <f t="shared" si="58"/>
        <v>0</v>
      </c>
      <c r="AI98" s="165">
        <f t="shared" si="58"/>
        <v>0</v>
      </c>
      <c r="AJ98" s="165">
        <f t="shared" si="58"/>
        <v>0</v>
      </c>
      <c r="AK98" s="165">
        <f t="shared" si="58"/>
        <v>0</v>
      </c>
      <c r="AL98" s="165">
        <f t="shared" si="58"/>
        <v>0</v>
      </c>
      <c r="AM98" s="165">
        <f t="shared" si="58"/>
        <v>0</v>
      </c>
      <c r="AN98" s="165">
        <f t="shared" si="58"/>
        <v>0</v>
      </c>
      <c r="AO98" s="166"/>
      <c r="AP98" s="166"/>
      <c r="AQ98" s="166"/>
      <c r="AR98" s="166"/>
      <c r="AS98" s="166"/>
      <c r="AT98" s="166"/>
      <c r="AU98" s="166"/>
      <c r="AV98" s="166"/>
      <c r="AW98" s="166"/>
      <c r="AX98" s="166"/>
    </row>
    <row r="99" s="110" customFormat="1" ht="30" customHeight="1" spans="1:50">
      <c r="A99" s="146" t="s">
        <v>61</v>
      </c>
      <c r="B99" s="147"/>
      <c r="C99" s="148" t="s">
        <v>528</v>
      </c>
      <c r="D99" s="148"/>
      <c r="E99" s="148"/>
      <c r="F99" s="148"/>
      <c r="G99" s="148"/>
      <c r="H99" s="148"/>
      <c r="I99" s="148"/>
      <c r="J99" s="148"/>
      <c r="K99" s="148"/>
      <c r="L99" s="166"/>
      <c r="M99" s="166"/>
      <c r="N99" s="166"/>
      <c r="O99" s="166"/>
      <c r="P99" s="166"/>
      <c r="Q99" s="166"/>
      <c r="R99" s="165"/>
      <c r="S99" s="165"/>
      <c r="T99" s="165"/>
      <c r="U99" s="165"/>
      <c r="V99" s="165"/>
      <c r="W99" s="165"/>
      <c r="X99" s="165"/>
      <c r="Y99" s="165"/>
      <c r="Z99" s="165"/>
      <c r="AA99" s="165"/>
      <c r="AB99" s="165"/>
      <c r="AC99" s="165"/>
      <c r="AD99" s="165">
        <f t="shared" si="42"/>
        <v>0</v>
      </c>
      <c r="AE99" s="165"/>
      <c r="AF99" s="165"/>
      <c r="AG99" s="165"/>
      <c r="AH99" s="165"/>
      <c r="AI99" s="165"/>
      <c r="AJ99" s="165"/>
      <c r="AK99" s="165"/>
      <c r="AL99" s="165"/>
      <c r="AM99" s="165"/>
      <c r="AN99" s="165"/>
      <c r="AO99" s="166"/>
      <c r="AP99" s="166"/>
      <c r="AQ99" s="166"/>
      <c r="AR99" s="166"/>
      <c r="AS99" s="166"/>
      <c r="AT99" s="166"/>
      <c r="AU99" s="166"/>
      <c r="AV99" s="166"/>
      <c r="AW99" s="166"/>
      <c r="AX99" s="166"/>
    </row>
    <row r="100" s="110" customFormat="1" ht="30" customHeight="1" spans="1:50">
      <c r="A100" s="146" t="s">
        <v>61</v>
      </c>
      <c r="B100" s="147"/>
      <c r="C100" s="148" t="s">
        <v>529</v>
      </c>
      <c r="D100" s="148"/>
      <c r="E100" s="148"/>
      <c r="F100" s="148"/>
      <c r="G100" s="148"/>
      <c r="H100" s="148"/>
      <c r="I100" s="148"/>
      <c r="J100" s="148"/>
      <c r="K100" s="148"/>
      <c r="L100" s="166"/>
      <c r="M100" s="166"/>
      <c r="N100" s="166"/>
      <c r="O100" s="166"/>
      <c r="P100" s="166"/>
      <c r="Q100" s="166"/>
      <c r="R100" s="165"/>
      <c r="S100" s="165"/>
      <c r="T100" s="165"/>
      <c r="U100" s="165"/>
      <c r="V100" s="165"/>
      <c r="W100" s="165"/>
      <c r="X100" s="165"/>
      <c r="Y100" s="165"/>
      <c r="Z100" s="165"/>
      <c r="AA100" s="165"/>
      <c r="AB100" s="165"/>
      <c r="AC100" s="165"/>
      <c r="AD100" s="165">
        <f t="shared" si="42"/>
        <v>0</v>
      </c>
      <c r="AE100" s="165"/>
      <c r="AF100" s="165"/>
      <c r="AG100" s="165"/>
      <c r="AH100" s="165"/>
      <c r="AI100" s="165"/>
      <c r="AJ100" s="165"/>
      <c r="AK100" s="165"/>
      <c r="AL100" s="165"/>
      <c r="AM100" s="165"/>
      <c r="AN100" s="165"/>
      <c r="AO100" s="166"/>
      <c r="AP100" s="166"/>
      <c r="AQ100" s="166"/>
      <c r="AR100" s="166"/>
      <c r="AS100" s="166"/>
      <c r="AT100" s="166"/>
      <c r="AU100" s="166"/>
      <c r="AV100" s="166"/>
      <c r="AW100" s="166"/>
      <c r="AX100" s="166"/>
    </row>
    <row r="101" s="110" customFormat="1" ht="30" customHeight="1" spans="1:50">
      <c r="A101" s="146" t="s">
        <v>61</v>
      </c>
      <c r="B101" s="147"/>
      <c r="C101" s="148" t="s">
        <v>530</v>
      </c>
      <c r="D101" s="148"/>
      <c r="E101" s="148"/>
      <c r="F101" s="148"/>
      <c r="G101" s="148"/>
      <c r="H101" s="148"/>
      <c r="I101" s="148"/>
      <c r="J101" s="148"/>
      <c r="K101" s="148"/>
      <c r="L101" s="166"/>
      <c r="M101" s="166"/>
      <c r="N101" s="166"/>
      <c r="O101" s="166"/>
      <c r="P101" s="166"/>
      <c r="Q101" s="166"/>
      <c r="R101" s="165"/>
      <c r="S101" s="165"/>
      <c r="T101" s="165"/>
      <c r="U101" s="165"/>
      <c r="V101" s="165"/>
      <c r="W101" s="165"/>
      <c r="X101" s="165"/>
      <c r="Y101" s="165"/>
      <c r="Z101" s="165"/>
      <c r="AA101" s="165"/>
      <c r="AB101" s="165"/>
      <c r="AC101" s="165"/>
      <c r="AD101" s="165">
        <f t="shared" si="42"/>
        <v>0</v>
      </c>
      <c r="AE101" s="165"/>
      <c r="AF101" s="165"/>
      <c r="AG101" s="165"/>
      <c r="AH101" s="165"/>
      <c r="AI101" s="165"/>
      <c r="AJ101" s="165"/>
      <c r="AK101" s="165"/>
      <c r="AL101" s="165"/>
      <c r="AM101" s="165"/>
      <c r="AN101" s="165"/>
      <c r="AO101" s="166"/>
      <c r="AP101" s="166"/>
      <c r="AQ101" s="166"/>
      <c r="AR101" s="166"/>
      <c r="AS101" s="166"/>
      <c r="AT101" s="166"/>
      <c r="AU101" s="166"/>
      <c r="AV101" s="166"/>
      <c r="AW101" s="166"/>
      <c r="AX101" s="166"/>
    </row>
    <row r="102" s="110" customFormat="1" ht="30" customHeight="1" spans="1:50">
      <c r="A102" s="146" t="s">
        <v>59</v>
      </c>
      <c r="B102" s="147"/>
      <c r="C102" s="148" t="s">
        <v>531</v>
      </c>
      <c r="D102" s="148"/>
      <c r="E102" s="148"/>
      <c r="F102" s="148"/>
      <c r="G102" s="148"/>
      <c r="H102" s="148"/>
      <c r="I102" s="148"/>
      <c r="J102" s="148"/>
      <c r="K102" s="148"/>
      <c r="L102" s="166">
        <f>L103+L104</f>
        <v>0</v>
      </c>
      <c r="M102" s="166"/>
      <c r="N102" s="166"/>
      <c r="O102" s="166"/>
      <c r="P102" s="166">
        <f>P103+P104</f>
        <v>0</v>
      </c>
      <c r="Q102" s="166">
        <f>Q103+Q104</f>
        <v>0</v>
      </c>
      <c r="R102" s="165">
        <f t="shared" ref="R102:AC102" si="59">R103+R104</f>
        <v>0</v>
      </c>
      <c r="S102" s="165">
        <f t="shared" si="59"/>
        <v>0</v>
      </c>
      <c r="T102" s="165">
        <f t="shared" si="59"/>
        <v>0</v>
      </c>
      <c r="U102" s="165">
        <f t="shared" si="59"/>
        <v>0</v>
      </c>
      <c r="V102" s="165">
        <f t="shared" si="59"/>
        <v>0</v>
      </c>
      <c r="W102" s="165">
        <f t="shared" si="59"/>
        <v>0</v>
      </c>
      <c r="X102" s="165">
        <f t="shared" si="59"/>
        <v>0</v>
      </c>
      <c r="Y102" s="165">
        <f t="shared" si="59"/>
        <v>0</v>
      </c>
      <c r="Z102" s="165">
        <f t="shared" si="59"/>
        <v>0</v>
      </c>
      <c r="AA102" s="165">
        <f t="shared" si="59"/>
        <v>0</v>
      </c>
      <c r="AB102" s="165">
        <f t="shared" si="59"/>
        <v>0</v>
      </c>
      <c r="AC102" s="165">
        <f t="shared" si="59"/>
        <v>0</v>
      </c>
      <c r="AD102" s="165">
        <f t="shared" si="42"/>
        <v>0</v>
      </c>
      <c r="AE102" s="165">
        <f t="shared" ref="AE102:AN102" si="60">AE103+AE104</f>
        <v>0</v>
      </c>
      <c r="AF102" s="165">
        <f t="shared" si="60"/>
        <v>0</v>
      </c>
      <c r="AG102" s="165">
        <f t="shared" si="60"/>
        <v>0</v>
      </c>
      <c r="AH102" s="165">
        <f t="shared" si="60"/>
        <v>0</v>
      </c>
      <c r="AI102" s="165">
        <f t="shared" si="60"/>
        <v>0</v>
      </c>
      <c r="AJ102" s="165">
        <f t="shared" si="60"/>
        <v>0</v>
      </c>
      <c r="AK102" s="165">
        <f t="shared" si="60"/>
        <v>0</v>
      </c>
      <c r="AL102" s="165">
        <f t="shared" si="60"/>
        <v>0</v>
      </c>
      <c r="AM102" s="165">
        <f t="shared" si="60"/>
        <v>0</v>
      </c>
      <c r="AN102" s="165">
        <f t="shared" si="60"/>
        <v>0</v>
      </c>
      <c r="AO102" s="166"/>
      <c r="AP102" s="166"/>
      <c r="AQ102" s="166"/>
      <c r="AR102" s="166"/>
      <c r="AS102" s="166"/>
      <c r="AT102" s="166"/>
      <c r="AU102" s="166"/>
      <c r="AV102" s="166"/>
      <c r="AW102" s="166"/>
      <c r="AX102" s="166"/>
    </row>
    <row r="103" s="110" customFormat="1" ht="30" customHeight="1" spans="1:50">
      <c r="A103" s="146" t="s">
        <v>61</v>
      </c>
      <c r="B103" s="147"/>
      <c r="C103" s="148" t="s">
        <v>532</v>
      </c>
      <c r="D103" s="148"/>
      <c r="E103" s="148"/>
      <c r="F103" s="148"/>
      <c r="G103" s="148"/>
      <c r="H103" s="148"/>
      <c r="I103" s="148"/>
      <c r="J103" s="148"/>
      <c r="K103" s="148"/>
      <c r="L103" s="166"/>
      <c r="M103" s="166"/>
      <c r="N103" s="166"/>
      <c r="O103" s="166"/>
      <c r="P103" s="166"/>
      <c r="Q103" s="166"/>
      <c r="R103" s="165"/>
      <c r="S103" s="165"/>
      <c r="T103" s="165"/>
      <c r="U103" s="165"/>
      <c r="V103" s="165"/>
      <c r="W103" s="165"/>
      <c r="X103" s="165"/>
      <c r="Y103" s="165"/>
      <c r="Z103" s="165"/>
      <c r="AA103" s="165"/>
      <c r="AB103" s="165"/>
      <c r="AC103" s="165"/>
      <c r="AD103" s="165">
        <f t="shared" si="42"/>
        <v>0</v>
      </c>
      <c r="AE103" s="165"/>
      <c r="AF103" s="165"/>
      <c r="AG103" s="165"/>
      <c r="AH103" s="165"/>
      <c r="AI103" s="165"/>
      <c r="AJ103" s="165"/>
      <c r="AK103" s="165"/>
      <c r="AL103" s="165"/>
      <c r="AM103" s="165"/>
      <c r="AN103" s="165"/>
      <c r="AO103" s="166"/>
      <c r="AP103" s="166"/>
      <c r="AQ103" s="166"/>
      <c r="AR103" s="166"/>
      <c r="AS103" s="166"/>
      <c r="AT103" s="166"/>
      <c r="AU103" s="166"/>
      <c r="AV103" s="166"/>
      <c r="AW103" s="166"/>
      <c r="AX103" s="166"/>
    </row>
    <row r="104" s="110" customFormat="1" ht="30" customHeight="1" spans="1:50">
      <c r="A104" s="146" t="s">
        <v>61</v>
      </c>
      <c r="B104" s="147"/>
      <c r="C104" s="148" t="s">
        <v>533</v>
      </c>
      <c r="D104" s="148"/>
      <c r="E104" s="148"/>
      <c r="F104" s="148"/>
      <c r="G104" s="148"/>
      <c r="H104" s="148"/>
      <c r="I104" s="148"/>
      <c r="J104" s="148"/>
      <c r="K104" s="148"/>
      <c r="L104" s="166"/>
      <c r="M104" s="166"/>
      <c r="N104" s="166"/>
      <c r="O104" s="166"/>
      <c r="P104" s="166"/>
      <c r="Q104" s="166"/>
      <c r="R104" s="165"/>
      <c r="S104" s="165"/>
      <c r="T104" s="165"/>
      <c r="U104" s="165"/>
      <c r="V104" s="165"/>
      <c r="W104" s="165"/>
      <c r="X104" s="165"/>
      <c r="Y104" s="165"/>
      <c r="Z104" s="165"/>
      <c r="AA104" s="165"/>
      <c r="AB104" s="165"/>
      <c r="AC104" s="165"/>
      <c r="AD104" s="165">
        <f t="shared" si="42"/>
        <v>0</v>
      </c>
      <c r="AE104" s="165"/>
      <c r="AF104" s="165"/>
      <c r="AG104" s="165"/>
      <c r="AH104" s="165"/>
      <c r="AI104" s="165"/>
      <c r="AJ104" s="165"/>
      <c r="AK104" s="165"/>
      <c r="AL104" s="165"/>
      <c r="AM104" s="165"/>
      <c r="AN104" s="165"/>
      <c r="AO104" s="166"/>
      <c r="AP104" s="166"/>
      <c r="AQ104" s="166"/>
      <c r="AR104" s="166"/>
      <c r="AS104" s="166"/>
      <c r="AT104" s="166"/>
      <c r="AU104" s="166"/>
      <c r="AV104" s="166"/>
      <c r="AW104" s="166"/>
      <c r="AX104" s="166"/>
    </row>
    <row r="105" s="110" customFormat="1" ht="30" customHeight="1" spans="1:50">
      <c r="A105" s="146" t="s">
        <v>59</v>
      </c>
      <c r="B105" s="147"/>
      <c r="C105" s="148" t="s">
        <v>534</v>
      </c>
      <c r="D105" s="148"/>
      <c r="E105" s="148"/>
      <c r="F105" s="148"/>
      <c r="G105" s="148"/>
      <c r="H105" s="148"/>
      <c r="I105" s="148"/>
      <c r="J105" s="148"/>
      <c r="K105" s="148"/>
      <c r="L105" s="166">
        <f>L106+L107+L108</f>
        <v>0</v>
      </c>
      <c r="M105" s="166"/>
      <c r="N105" s="166"/>
      <c r="O105" s="166"/>
      <c r="P105" s="166">
        <f>P106+P107+P108</f>
        <v>0</v>
      </c>
      <c r="Q105" s="166">
        <f>Q106+Q107+Q108</f>
        <v>0</v>
      </c>
      <c r="R105" s="165">
        <f t="shared" ref="R105:AC105" si="61">R106+R107+R108</f>
        <v>0</v>
      </c>
      <c r="S105" s="165">
        <f t="shared" si="61"/>
        <v>0</v>
      </c>
      <c r="T105" s="165">
        <f t="shared" si="61"/>
        <v>0</v>
      </c>
      <c r="U105" s="165">
        <f t="shared" si="61"/>
        <v>0</v>
      </c>
      <c r="V105" s="165">
        <f t="shared" si="61"/>
        <v>0</v>
      </c>
      <c r="W105" s="165">
        <f t="shared" si="61"/>
        <v>0</v>
      </c>
      <c r="X105" s="165">
        <f t="shared" si="61"/>
        <v>0</v>
      </c>
      <c r="Y105" s="165">
        <f t="shared" si="61"/>
        <v>0</v>
      </c>
      <c r="Z105" s="165">
        <f t="shared" si="61"/>
        <v>0</v>
      </c>
      <c r="AA105" s="165">
        <f t="shared" si="61"/>
        <v>0</v>
      </c>
      <c r="AB105" s="165">
        <f t="shared" si="61"/>
        <v>0</v>
      </c>
      <c r="AC105" s="165">
        <f t="shared" si="61"/>
        <v>0</v>
      </c>
      <c r="AD105" s="165">
        <f t="shared" si="42"/>
        <v>0</v>
      </c>
      <c r="AE105" s="165">
        <f t="shared" ref="AE105:AN105" si="62">AE106+AE107+AE108</f>
        <v>0</v>
      </c>
      <c r="AF105" s="165">
        <f t="shared" si="62"/>
        <v>0</v>
      </c>
      <c r="AG105" s="165">
        <f t="shared" si="62"/>
        <v>0</v>
      </c>
      <c r="AH105" s="165">
        <f t="shared" si="62"/>
        <v>0</v>
      </c>
      <c r="AI105" s="165">
        <f t="shared" si="62"/>
        <v>0</v>
      </c>
      <c r="AJ105" s="165">
        <f t="shared" si="62"/>
        <v>0</v>
      </c>
      <c r="AK105" s="165">
        <f t="shared" si="62"/>
        <v>0</v>
      </c>
      <c r="AL105" s="165">
        <f t="shared" si="62"/>
        <v>0</v>
      </c>
      <c r="AM105" s="165">
        <f t="shared" si="62"/>
        <v>0</v>
      </c>
      <c r="AN105" s="165">
        <f t="shared" si="62"/>
        <v>0</v>
      </c>
      <c r="AO105" s="166"/>
      <c r="AP105" s="166"/>
      <c r="AQ105" s="166"/>
      <c r="AR105" s="166"/>
      <c r="AS105" s="166"/>
      <c r="AT105" s="166"/>
      <c r="AU105" s="166"/>
      <c r="AV105" s="166"/>
      <c r="AW105" s="166"/>
      <c r="AX105" s="166"/>
    </row>
    <row r="106" s="110" customFormat="1" ht="30" customHeight="1" spans="1:50">
      <c r="A106" s="146" t="s">
        <v>61</v>
      </c>
      <c r="B106" s="147"/>
      <c r="C106" s="148" t="s">
        <v>535</v>
      </c>
      <c r="D106" s="148"/>
      <c r="E106" s="148"/>
      <c r="F106" s="148"/>
      <c r="G106" s="148"/>
      <c r="H106" s="148"/>
      <c r="I106" s="148"/>
      <c r="J106" s="148"/>
      <c r="K106" s="148"/>
      <c r="L106" s="166"/>
      <c r="M106" s="166"/>
      <c r="N106" s="166"/>
      <c r="O106" s="166"/>
      <c r="P106" s="166"/>
      <c r="Q106" s="166"/>
      <c r="R106" s="165"/>
      <c r="S106" s="165"/>
      <c r="T106" s="165"/>
      <c r="U106" s="165"/>
      <c r="V106" s="165"/>
      <c r="W106" s="165"/>
      <c r="X106" s="165"/>
      <c r="Y106" s="165"/>
      <c r="Z106" s="165"/>
      <c r="AA106" s="165"/>
      <c r="AB106" s="165"/>
      <c r="AC106" s="165"/>
      <c r="AD106" s="165">
        <f t="shared" si="42"/>
        <v>0</v>
      </c>
      <c r="AE106" s="165"/>
      <c r="AF106" s="165"/>
      <c r="AG106" s="165"/>
      <c r="AH106" s="165"/>
      <c r="AI106" s="165"/>
      <c r="AJ106" s="165"/>
      <c r="AK106" s="165"/>
      <c r="AL106" s="165"/>
      <c r="AM106" s="165"/>
      <c r="AN106" s="165"/>
      <c r="AO106" s="166"/>
      <c r="AP106" s="166"/>
      <c r="AQ106" s="166"/>
      <c r="AR106" s="166"/>
      <c r="AS106" s="166"/>
      <c r="AT106" s="166"/>
      <c r="AU106" s="166"/>
      <c r="AV106" s="166"/>
      <c r="AW106" s="166"/>
      <c r="AX106" s="166"/>
    </row>
    <row r="107" s="110" customFormat="1" ht="30" customHeight="1" spans="1:50">
      <c r="A107" s="146" t="s">
        <v>61</v>
      </c>
      <c r="B107" s="147"/>
      <c r="C107" s="148" t="s">
        <v>536</v>
      </c>
      <c r="D107" s="148"/>
      <c r="E107" s="148"/>
      <c r="F107" s="148"/>
      <c r="G107" s="148"/>
      <c r="H107" s="148"/>
      <c r="I107" s="148"/>
      <c r="J107" s="148"/>
      <c r="K107" s="148"/>
      <c r="L107" s="166"/>
      <c r="M107" s="166"/>
      <c r="N107" s="166"/>
      <c r="O107" s="166"/>
      <c r="P107" s="166"/>
      <c r="Q107" s="166"/>
      <c r="R107" s="165"/>
      <c r="S107" s="165"/>
      <c r="T107" s="165"/>
      <c r="U107" s="165"/>
      <c r="V107" s="165"/>
      <c r="W107" s="165"/>
      <c r="X107" s="165"/>
      <c r="Y107" s="165"/>
      <c r="Z107" s="165"/>
      <c r="AA107" s="165"/>
      <c r="AB107" s="165"/>
      <c r="AC107" s="165"/>
      <c r="AD107" s="165">
        <f t="shared" si="42"/>
        <v>0</v>
      </c>
      <c r="AE107" s="165"/>
      <c r="AF107" s="165"/>
      <c r="AG107" s="165"/>
      <c r="AH107" s="165"/>
      <c r="AI107" s="165"/>
      <c r="AJ107" s="165"/>
      <c r="AK107" s="165"/>
      <c r="AL107" s="165"/>
      <c r="AM107" s="165"/>
      <c r="AN107" s="165"/>
      <c r="AO107" s="166"/>
      <c r="AP107" s="166"/>
      <c r="AQ107" s="166"/>
      <c r="AR107" s="166"/>
      <c r="AS107" s="166"/>
      <c r="AT107" s="166"/>
      <c r="AU107" s="166"/>
      <c r="AV107" s="166"/>
      <c r="AW107" s="166"/>
      <c r="AX107" s="166"/>
    </row>
    <row r="108" s="110" customFormat="1" ht="30" customHeight="1" spans="1:50">
      <c r="A108" s="146" t="s">
        <v>61</v>
      </c>
      <c r="B108" s="147"/>
      <c r="C108" s="148" t="s">
        <v>537</v>
      </c>
      <c r="D108" s="148"/>
      <c r="E108" s="148"/>
      <c r="F108" s="148"/>
      <c r="G108" s="148"/>
      <c r="H108" s="148"/>
      <c r="I108" s="148"/>
      <c r="J108" s="148"/>
      <c r="K108" s="148"/>
      <c r="L108" s="166"/>
      <c r="M108" s="166"/>
      <c r="N108" s="166"/>
      <c r="O108" s="166"/>
      <c r="P108" s="166"/>
      <c r="Q108" s="166"/>
      <c r="R108" s="165"/>
      <c r="S108" s="165"/>
      <c r="T108" s="165"/>
      <c r="U108" s="165"/>
      <c r="V108" s="165"/>
      <c r="W108" s="165"/>
      <c r="X108" s="165"/>
      <c r="Y108" s="165"/>
      <c r="Z108" s="165"/>
      <c r="AA108" s="165"/>
      <c r="AB108" s="165"/>
      <c r="AC108" s="165"/>
      <c r="AD108" s="165">
        <f t="shared" si="42"/>
        <v>0</v>
      </c>
      <c r="AE108" s="165"/>
      <c r="AF108" s="165"/>
      <c r="AG108" s="165"/>
      <c r="AH108" s="165"/>
      <c r="AI108" s="165"/>
      <c r="AJ108" s="165"/>
      <c r="AK108" s="165"/>
      <c r="AL108" s="165"/>
      <c r="AM108" s="165"/>
      <c r="AN108" s="165"/>
      <c r="AO108" s="166"/>
      <c r="AP108" s="166"/>
      <c r="AQ108" s="166"/>
      <c r="AR108" s="166"/>
      <c r="AS108" s="166"/>
      <c r="AT108" s="166"/>
      <c r="AU108" s="166"/>
      <c r="AV108" s="166"/>
      <c r="AW108" s="166"/>
      <c r="AX108" s="166"/>
    </row>
    <row r="109" s="110" customFormat="1" ht="30" customHeight="1" spans="1:50">
      <c r="A109" s="146" t="s">
        <v>59</v>
      </c>
      <c r="B109" s="212"/>
      <c r="C109" s="148" t="s">
        <v>538</v>
      </c>
      <c r="D109" s="148"/>
      <c r="E109" s="148"/>
      <c r="F109" s="148"/>
      <c r="G109" s="148"/>
      <c r="H109" s="148"/>
      <c r="I109" s="148"/>
      <c r="J109" s="148"/>
      <c r="K109" s="148"/>
      <c r="L109" s="166">
        <f>L110</f>
        <v>1</v>
      </c>
      <c r="M109" s="166"/>
      <c r="N109" s="166"/>
      <c r="O109" s="166"/>
      <c r="P109" s="166">
        <f>P110</f>
        <v>1200</v>
      </c>
      <c r="Q109" s="166">
        <f>Q110</f>
        <v>1200</v>
      </c>
      <c r="R109" s="165">
        <f t="shared" ref="R109:AC109" si="63">R110</f>
        <v>0</v>
      </c>
      <c r="S109" s="165">
        <f t="shared" si="63"/>
        <v>0</v>
      </c>
      <c r="T109" s="165">
        <f t="shared" si="63"/>
        <v>0</v>
      </c>
      <c r="U109" s="165">
        <f t="shared" si="63"/>
        <v>0</v>
      </c>
      <c r="V109" s="165">
        <f t="shared" si="63"/>
        <v>0</v>
      </c>
      <c r="W109" s="165">
        <f t="shared" si="63"/>
        <v>0</v>
      </c>
      <c r="X109" s="165">
        <f t="shared" si="63"/>
        <v>0</v>
      </c>
      <c r="Y109" s="165">
        <f t="shared" si="63"/>
        <v>0</v>
      </c>
      <c r="Z109" s="165">
        <f t="shared" si="63"/>
        <v>0</v>
      </c>
      <c r="AA109" s="165">
        <f t="shared" si="63"/>
        <v>0</v>
      </c>
      <c r="AB109" s="165">
        <f t="shared" si="63"/>
        <v>0</v>
      </c>
      <c r="AC109" s="165">
        <f t="shared" si="63"/>
        <v>0</v>
      </c>
      <c r="AD109" s="165">
        <f t="shared" si="42"/>
        <v>1200</v>
      </c>
      <c r="AE109" s="165">
        <f t="shared" ref="AE109:AN109" si="64">AE110</f>
        <v>1200</v>
      </c>
      <c r="AF109" s="165">
        <f t="shared" si="64"/>
        <v>0</v>
      </c>
      <c r="AG109" s="165">
        <f t="shared" si="64"/>
        <v>0</v>
      </c>
      <c r="AH109" s="165">
        <f t="shared" si="64"/>
        <v>0</v>
      </c>
      <c r="AI109" s="165">
        <f t="shared" si="64"/>
        <v>0</v>
      </c>
      <c r="AJ109" s="165">
        <f t="shared" si="64"/>
        <v>0</v>
      </c>
      <c r="AK109" s="165">
        <f t="shared" si="64"/>
        <v>0</v>
      </c>
      <c r="AL109" s="165">
        <f t="shared" si="64"/>
        <v>0</v>
      </c>
      <c r="AM109" s="165">
        <f t="shared" si="64"/>
        <v>0</v>
      </c>
      <c r="AN109" s="165">
        <f t="shared" si="64"/>
        <v>0</v>
      </c>
      <c r="AO109" s="166"/>
      <c r="AP109" s="166"/>
      <c r="AQ109" s="166"/>
      <c r="AR109" s="166"/>
      <c r="AS109" s="166"/>
      <c r="AT109" s="166"/>
      <c r="AU109" s="166"/>
      <c r="AV109" s="166"/>
      <c r="AW109" s="166"/>
      <c r="AX109" s="166"/>
    </row>
    <row r="110" s="110" customFormat="1" ht="30" customHeight="1" spans="1:50">
      <c r="A110" s="146" t="s">
        <v>61</v>
      </c>
      <c r="B110" s="212"/>
      <c r="C110" s="148" t="s">
        <v>538</v>
      </c>
      <c r="D110" s="148"/>
      <c r="E110" s="148"/>
      <c r="F110" s="148"/>
      <c r="G110" s="148"/>
      <c r="H110" s="148"/>
      <c r="I110" s="148"/>
      <c r="J110" s="148"/>
      <c r="K110" s="148"/>
      <c r="L110" s="166">
        <f t="shared" ref="L110:Q110" si="65">SUM(L111:L111)</f>
        <v>1</v>
      </c>
      <c r="M110" s="166">
        <f t="shared" si="65"/>
        <v>1000</v>
      </c>
      <c r="N110" s="166">
        <f t="shared" si="65"/>
        <v>1000</v>
      </c>
      <c r="O110" s="166">
        <f t="shared" si="65"/>
        <v>1000</v>
      </c>
      <c r="P110" s="166">
        <f t="shared" si="65"/>
        <v>1200</v>
      </c>
      <c r="Q110" s="166">
        <f t="shared" si="65"/>
        <v>1200</v>
      </c>
      <c r="R110" s="165">
        <f t="shared" ref="R110:AC110" si="66">SUM(R111:R111)</f>
        <v>0</v>
      </c>
      <c r="S110" s="165">
        <f t="shared" si="66"/>
        <v>0</v>
      </c>
      <c r="T110" s="165">
        <f t="shared" si="66"/>
        <v>0</v>
      </c>
      <c r="U110" s="165">
        <f t="shared" si="66"/>
        <v>0</v>
      </c>
      <c r="V110" s="165">
        <f t="shared" si="66"/>
        <v>0</v>
      </c>
      <c r="W110" s="165">
        <f t="shared" si="66"/>
        <v>0</v>
      </c>
      <c r="X110" s="165">
        <f t="shared" si="66"/>
        <v>0</v>
      </c>
      <c r="Y110" s="165">
        <f t="shared" si="66"/>
        <v>0</v>
      </c>
      <c r="Z110" s="165">
        <f t="shared" si="66"/>
        <v>0</v>
      </c>
      <c r="AA110" s="165">
        <f t="shared" si="66"/>
        <v>0</v>
      </c>
      <c r="AB110" s="165">
        <f t="shared" si="66"/>
        <v>0</v>
      </c>
      <c r="AC110" s="165">
        <f t="shared" si="66"/>
        <v>0</v>
      </c>
      <c r="AD110" s="165">
        <f t="shared" si="42"/>
        <v>1200</v>
      </c>
      <c r="AE110" s="165">
        <f t="shared" ref="AE110:AN110" si="67">SUM(AE111:AE111)</f>
        <v>1200</v>
      </c>
      <c r="AF110" s="165">
        <f t="shared" si="67"/>
        <v>0</v>
      </c>
      <c r="AG110" s="165">
        <f t="shared" si="67"/>
        <v>0</v>
      </c>
      <c r="AH110" s="165">
        <f t="shared" si="67"/>
        <v>0</v>
      </c>
      <c r="AI110" s="165">
        <f t="shared" si="67"/>
        <v>0</v>
      </c>
      <c r="AJ110" s="165">
        <f t="shared" si="67"/>
        <v>0</v>
      </c>
      <c r="AK110" s="165">
        <f t="shared" si="67"/>
        <v>0</v>
      </c>
      <c r="AL110" s="165">
        <f t="shared" si="67"/>
        <v>0</v>
      </c>
      <c r="AM110" s="165">
        <f t="shared" si="67"/>
        <v>0</v>
      </c>
      <c r="AN110" s="165">
        <f t="shared" si="67"/>
        <v>0</v>
      </c>
      <c r="AO110" s="166"/>
      <c r="AP110" s="166"/>
      <c r="AQ110" s="166"/>
      <c r="AR110" s="166"/>
      <c r="AS110" s="166"/>
      <c r="AT110" s="166"/>
      <c r="AU110" s="166"/>
      <c r="AV110" s="166"/>
      <c r="AW110" s="166"/>
      <c r="AX110" s="166"/>
    </row>
    <row r="111" s="116" customFormat="1" ht="393" customHeight="1" spans="1:50">
      <c r="A111" s="149">
        <f>SUBTOTAL(103,$E$10:E111)</f>
        <v>60</v>
      </c>
      <c r="B111" s="150" t="s">
        <v>539</v>
      </c>
      <c r="C111" s="151" t="s">
        <v>539</v>
      </c>
      <c r="D111" s="151" t="s">
        <v>64</v>
      </c>
      <c r="E111" s="151" t="s">
        <v>540</v>
      </c>
      <c r="F111" s="151" t="s">
        <v>541</v>
      </c>
      <c r="G111" s="151" t="s">
        <v>541</v>
      </c>
      <c r="H111" s="149" t="s">
        <v>68</v>
      </c>
      <c r="I111" s="149" t="s">
        <v>501</v>
      </c>
      <c r="J111" s="151" t="s">
        <v>502</v>
      </c>
      <c r="K111" s="151" t="s">
        <v>542</v>
      </c>
      <c r="L111" s="152">
        <v>1</v>
      </c>
      <c r="M111" s="152">
        <v>1000</v>
      </c>
      <c r="N111" s="152">
        <v>1000</v>
      </c>
      <c r="O111" s="152">
        <v>1000</v>
      </c>
      <c r="P111" s="158">
        <v>1200</v>
      </c>
      <c r="Q111" s="158">
        <f>S111+T111+V111+W111+Y111+Z111+AB111+AE111+AF111+AJ111+AK111+AG111</f>
        <v>1200</v>
      </c>
      <c r="R111" s="152">
        <f>S111+T111+U111+V111+W111+X111+Y111+Z111+AA111+AB111+AC111</f>
        <v>0</v>
      </c>
      <c r="S111" s="152"/>
      <c r="T111" s="152"/>
      <c r="U111" s="152"/>
      <c r="V111" s="152"/>
      <c r="W111" s="152"/>
      <c r="X111" s="152"/>
      <c r="Y111" s="152"/>
      <c r="Z111" s="152"/>
      <c r="AA111" s="152"/>
      <c r="AB111" s="152"/>
      <c r="AC111" s="152"/>
      <c r="AD111" s="152">
        <f t="shared" si="42"/>
        <v>1200</v>
      </c>
      <c r="AE111" s="152">
        <v>1200</v>
      </c>
      <c r="AF111" s="152"/>
      <c r="AG111" s="152"/>
      <c r="AH111" s="152"/>
      <c r="AI111" s="152"/>
      <c r="AJ111" s="152"/>
      <c r="AK111" s="152"/>
      <c r="AL111" s="152"/>
      <c r="AM111" s="152"/>
      <c r="AN111" s="152"/>
      <c r="AO111" s="153" t="s">
        <v>543</v>
      </c>
      <c r="AP111" s="159" t="s">
        <v>544</v>
      </c>
      <c r="AQ111" s="153" t="s">
        <v>543</v>
      </c>
      <c r="AR111" s="159" t="s">
        <v>544</v>
      </c>
      <c r="AS111" s="153" t="s">
        <v>273</v>
      </c>
      <c r="AT111" s="171" t="s">
        <v>545</v>
      </c>
      <c r="AU111" s="178" t="s">
        <v>546</v>
      </c>
      <c r="AV111" s="152" t="s">
        <v>140</v>
      </c>
      <c r="AW111" s="152" t="s">
        <v>150</v>
      </c>
      <c r="AX111" s="153"/>
    </row>
    <row r="112" s="110" customFormat="1" ht="30" customHeight="1" spans="1:50">
      <c r="A112" s="146" t="s">
        <v>57</v>
      </c>
      <c r="B112" s="147"/>
      <c r="C112" s="148" t="s">
        <v>547</v>
      </c>
      <c r="D112" s="148"/>
      <c r="E112" s="148"/>
      <c r="F112" s="148"/>
      <c r="G112" s="148"/>
      <c r="H112" s="148"/>
      <c r="I112" s="148"/>
      <c r="J112" s="148"/>
      <c r="K112" s="148"/>
      <c r="L112" s="166">
        <f>L113+L145+L175</f>
        <v>47</v>
      </c>
      <c r="M112" s="166"/>
      <c r="N112" s="166"/>
      <c r="O112" s="166"/>
      <c r="P112" s="166">
        <f>P113+P145+P175</f>
        <v>50013.42</v>
      </c>
      <c r="Q112" s="166">
        <f>Q113+Q145+Q175</f>
        <v>11818.22</v>
      </c>
      <c r="R112" s="165">
        <f t="shared" ref="R112:AC112" si="68">R113+R145+R175</f>
        <v>18656.02</v>
      </c>
      <c r="S112" s="165">
        <f t="shared" si="68"/>
        <v>3386.22</v>
      </c>
      <c r="T112" s="165">
        <f t="shared" si="68"/>
        <v>0</v>
      </c>
      <c r="U112" s="165">
        <f t="shared" si="68"/>
        <v>7801.8</v>
      </c>
      <c r="V112" s="165">
        <f t="shared" si="68"/>
        <v>2298</v>
      </c>
      <c r="W112" s="165">
        <f t="shared" si="68"/>
        <v>610</v>
      </c>
      <c r="X112" s="165">
        <f t="shared" si="68"/>
        <v>3440</v>
      </c>
      <c r="Y112" s="165">
        <f t="shared" si="68"/>
        <v>1071</v>
      </c>
      <c r="Z112" s="165">
        <f t="shared" si="68"/>
        <v>49</v>
      </c>
      <c r="AA112" s="165">
        <f t="shared" si="68"/>
        <v>0</v>
      </c>
      <c r="AB112" s="165">
        <f t="shared" si="68"/>
        <v>0</v>
      </c>
      <c r="AC112" s="165">
        <f t="shared" si="68"/>
        <v>0</v>
      </c>
      <c r="AD112" s="165">
        <f t="shared" si="42"/>
        <v>14672.4</v>
      </c>
      <c r="AE112" s="165">
        <f t="shared" ref="AE112:AN112" si="69">AE113+AE145+AE175</f>
        <v>4031</v>
      </c>
      <c r="AF112" s="165">
        <f t="shared" si="69"/>
        <v>0</v>
      </c>
      <c r="AG112" s="165">
        <f t="shared" si="69"/>
        <v>32</v>
      </c>
      <c r="AH112" s="165">
        <f t="shared" si="69"/>
        <v>10609.4</v>
      </c>
      <c r="AI112" s="165">
        <f t="shared" si="69"/>
        <v>0</v>
      </c>
      <c r="AJ112" s="165">
        <f t="shared" si="69"/>
        <v>126</v>
      </c>
      <c r="AK112" s="165">
        <f t="shared" si="69"/>
        <v>215</v>
      </c>
      <c r="AL112" s="165">
        <f t="shared" si="69"/>
        <v>16344</v>
      </c>
      <c r="AM112" s="165">
        <f t="shared" si="69"/>
        <v>0</v>
      </c>
      <c r="AN112" s="165">
        <f t="shared" si="69"/>
        <v>0</v>
      </c>
      <c r="AO112" s="166"/>
      <c r="AP112" s="166"/>
      <c r="AQ112" s="166"/>
      <c r="AR112" s="166"/>
      <c r="AS112" s="166"/>
      <c r="AT112" s="166"/>
      <c r="AU112" s="166"/>
      <c r="AV112" s="166"/>
      <c r="AW112" s="166"/>
      <c r="AX112" s="166"/>
    </row>
    <row r="113" s="110" customFormat="1" ht="30" customHeight="1" spans="1:50">
      <c r="A113" s="146" t="s">
        <v>59</v>
      </c>
      <c r="B113" s="147"/>
      <c r="C113" s="148" t="s">
        <v>548</v>
      </c>
      <c r="D113" s="148"/>
      <c r="E113" s="148"/>
      <c r="F113" s="148"/>
      <c r="G113" s="148"/>
      <c r="H113" s="148"/>
      <c r="I113" s="148"/>
      <c r="J113" s="148"/>
      <c r="K113" s="148"/>
      <c r="L113" s="166">
        <f>L114+L115+L124+L127+L128+L130+L131+L132+L133</f>
        <v>22</v>
      </c>
      <c r="M113" s="166"/>
      <c r="N113" s="166"/>
      <c r="O113" s="166"/>
      <c r="P113" s="166">
        <f>P114+P115+P124+P127+P128+P130+P131+P132+P133</f>
        <v>29168.42</v>
      </c>
      <c r="Q113" s="166">
        <f>Q114+Q115+Q124+Q127+Q128+Q130+Q131+Q132+Q133</f>
        <v>3397.22</v>
      </c>
      <c r="R113" s="165">
        <f t="shared" ref="R113:AC113" si="70">R114+R115+R124+R127+R128+R130+R131+R132+R133</f>
        <v>8557.02</v>
      </c>
      <c r="S113" s="165">
        <f t="shared" si="70"/>
        <v>2267.22</v>
      </c>
      <c r="T113" s="165">
        <f t="shared" si="70"/>
        <v>0</v>
      </c>
      <c r="U113" s="165">
        <f t="shared" si="70"/>
        <v>4651.8</v>
      </c>
      <c r="V113" s="165">
        <f t="shared" si="70"/>
        <v>1098</v>
      </c>
      <c r="W113" s="165">
        <f t="shared" si="70"/>
        <v>0</v>
      </c>
      <c r="X113" s="165">
        <f t="shared" si="70"/>
        <v>540</v>
      </c>
      <c r="Y113" s="165">
        <f t="shared" si="70"/>
        <v>0</v>
      </c>
      <c r="Z113" s="165">
        <f t="shared" si="70"/>
        <v>0</v>
      </c>
      <c r="AA113" s="165">
        <f t="shared" si="70"/>
        <v>0</v>
      </c>
      <c r="AB113" s="165">
        <f t="shared" si="70"/>
        <v>0</v>
      </c>
      <c r="AC113" s="165">
        <f t="shared" si="70"/>
        <v>0</v>
      </c>
      <c r="AD113" s="165">
        <f t="shared" si="42"/>
        <v>7011.4</v>
      </c>
      <c r="AE113" s="165">
        <f t="shared" ref="AE113:AN113" si="71">AE114+AE115+AE124+AE127+AE128+AE130+AE131+AE132+AE133</f>
        <v>0</v>
      </c>
      <c r="AF113" s="165">
        <f t="shared" si="71"/>
        <v>0</v>
      </c>
      <c r="AG113" s="165">
        <f t="shared" si="71"/>
        <v>32</v>
      </c>
      <c r="AH113" s="165">
        <f t="shared" si="71"/>
        <v>6979.4</v>
      </c>
      <c r="AI113" s="165">
        <f t="shared" si="71"/>
        <v>0</v>
      </c>
      <c r="AJ113" s="165">
        <f t="shared" si="71"/>
        <v>0</v>
      </c>
      <c r="AK113" s="165">
        <f t="shared" si="71"/>
        <v>0</v>
      </c>
      <c r="AL113" s="165">
        <f t="shared" si="71"/>
        <v>13600</v>
      </c>
      <c r="AM113" s="165">
        <f t="shared" si="71"/>
        <v>0</v>
      </c>
      <c r="AN113" s="165">
        <f t="shared" si="71"/>
        <v>0</v>
      </c>
      <c r="AO113" s="166"/>
      <c r="AP113" s="166"/>
      <c r="AQ113" s="166"/>
      <c r="AR113" s="166"/>
      <c r="AS113" s="166"/>
      <c r="AT113" s="166"/>
      <c r="AU113" s="166"/>
      <c r="AV113" s="166"/>
      <c r="AW113" s="166"/>
      <c r="AX113" s="166"/>
    </row>
    <row r="114" s="127" customFormat="1" ht="30" customHeight="1" spans="1:50">
      <c r="A114" s="146" t="s">
        <v>61</v>
      </c>
      <c r="B114" s="147"/>
      <c r="C114" s="148" t="s">
        <v>549</v>
      </c>
      <c r="D114" s="148"/>
      <c r="E114" s="148"/>
      <c r="F114" s="148"/>
      <c r="G114" s="148"/>
      <c r="H114" s="148"/>
      <c r="I114" s="148"/>
      <c r="J114" s="148"/>
      <c r="K114" s="148"/>
      <c r="L114" s="213"/>
      <c r="M114" s="213"/>
      <c r="N114" s="213"/>
      <c r="O114" s="213"/>
      <c r="P114" s="213"/>
      <c r="Q114" s="213"/>
      <c r="R114" s="165"/>
      <c r="S114" s="165"/>
      <c r="T114" s="165"/>
      <c r="U114" s="165"/>
      <c r="V114" s="165"/>
      <c r="W114" s="165"/>
      <c r="X114" s="165"/>
      <c r="Y114" s="165"/>
      <c r="Z114" s="165"/>
      <c r="AA114" s="165"/>
      <c r="AB114" s="165"/>
      <c r="AC114" s="165"/>
      <c r="AD114" s="165">
        <f t="shared" si="42"/>
        <v>0</v>
      </c>
      <c r="AE114" s="165"/>
      <c r="AF114" s="165"/>
      <c r="AG114" s="165"/>
      <c r="AH114" s="165"/>
      <c r="AI114" s="165"/>
      <c r="AJ114" s="165"/>
      <c r="AK114" s="165"/>
      <c r="AL114" s="165"/>
      <c r="AM114" s="165"/>
      <c r="AN114" s="165"/>
      <c r="AO114" s="213"/>
      <c r="AP114" s="213"/>
      <c r="AQ114" s="213"/>
      <c r="AR114" s="213"/>
      <c r="AS114" s="213"/>
      <c r="AT114" s="213"/>
      <c r="AU114" s="213"/>
      <c r="AV114" s="213"/>
      <c r="AW114" s="213"/>
      <c r="AX114" s="213"/>
    </row>
    <row r="115" s="127" customFormat="1" ht="75" customHeight="1" spans="1:50">
      <c r="A115" s="146" t="s">
        <v>61</v>
      </c>
      <c r="B115" s="147"/>
      <c r="C115" s="148" t="s">
        <v>550</v>
      </c>
      <c r="D115" s="148"/>
      <c r="E115" s="148"/>
      <c r="F115" s="148"/>
      <c r="G115" s="148"/>
      <c r="H115" s="148"/>
      <c r="I115" s="148"/>
      <c r="J115" s="148"/>
      <c r="K115" s="148"/>
      <c r="L115" s="213">
        <f>SUM(L116:L123)</f>
        <v>8</v>
      </c>
      <c r="M115" s="213">
        <f>SUM(M116:M123)</f>
        <v>104.472</v>
      </c>
      <c r="N115" s="213">
        <f>SUM(N116:N123)</f>
        <v>14712</v>
      </c>
      <c r="O115" s="213">
        <f>SUM(O116:O123)</f>
        <v>61642</v>
      </c>
      <c r="P115" s="213">
        <f>SUM(P116:P123)</f>
        <v>18948</v>
      </c>
      <c r="Q115" s="213">
        <f t="shared" ref="Q115:AI115" si="72">SUM(Q116:Q123)</f>
        <v>1198</v>
      </c>
      <c r="R115" s="165">
        <f t="shared" si="72"/>
        <v>1198</v>
      </c>
      <c r="S115" s="165">
        <f t="shared" si="72"/>
        <v>600</v>
      </c>
      <c r="T115" s="165">
        <f t="shared" si="72"/>
        <v>0</v>
      </c>
      <c r="U115" s="165">
        <f t="shared" si="72"/>
        <v>0</v>
      </c>
      <c r="V115" s="165">
        <f t="shared" si="72"/>
        <v>598</v>
      </c>
      <c r="W115" s="165">
        <f t="shared" si="72"/>
        <v>0</v>
      </c>
      <c r="X115" s="165">
        <f t="shared" si="72"/>
        <v>0</v>
      </c>
      <c r="Y115" s="165">
        <f t="shared" si="72"/>
        <v>0</v>
      </c>
      <c r="Z115" s="165">
        <f t="shared" si="72"/>
        <v>0</v>
      </c>
      <c r="AA115" s="165">
        <f t="shared" si="72"/>
        <v>0</v>
      </c>
      <c r="AB115" s="165">
        <f t="shared" si="72"/>
        <v>0</v>
      </c>
      <c r="AC115" s="165">
        <f t="shared" si="72"/>
        <v>0</v>
      </c>
      <c r="AD115" s="165">
        <f t="shared" si="42"/>
        <v>6050</v>
      </c>
      <c r="AE115" s="165">
        <f t="shared" ref="AE115:AN115" si="73">SUM(AE116:AE123)</f>
        <v>0</v>
      </c>
      <c r="AF115" s="165">
        <f t="shared" si="73"/>
        <v>0</v>
      </c>
      <c r="AG115" s="165">
        <f t="shared" si="73"/>
        <v>0</v>
      </c>
      <c r="AH115" s="165">
        <f t="shared" si="73"/>
        <v>6050</v>
      </c>
      <c r="AI115" s="165">
        <f t="shared" si="73"/>
        <v>0</v>
      </c>
      <c r="AJ115" s="165">
        <f t="shared" si="73"/>
        <v>0</v>
      </c>
      <c r="AK115" s="165">
        <f t="shared" si="73"/>
        <v>0</v>
      </c>
      <c r="AL115" s="165">
        <f t="shared" si="73"/>
        <v>11700</v>
      </c>
      <c r="AM115" s="165">
        <f t="shared" si="73"/>
        <v>0</v>
      </c>
      <c r="AN115" s="165">
        <f t="shared" si="73"/>
        <v>0</v>
      </c>
      <c r="AO115" s="213"/>
      <c r="AP115" s="213"/>
      <c r="AQ115" s="213"/>
      <c r="AR115" s="213"/>
      <c r="AS115" s="213"/>
      <c r="AT115" s="213"/>
      <c r="AU115" s="213"/>
      <c r="AV115" s="213"/>
      <c r="AW115" s="213"/>
      <c r="AX115" s="213"/>
    </row>
    <row r="116" s="113" customFormat="1" ht="259" customHeight="1" spans="1:50">
      <c r="A116" s="149">
        <f>SUBTOTAL(103,$E$10:E116)</f>
        <v>61</v>
      </c>
      <c r="B116" s="150" t="s">
        <v>551</v>
      </c>
      <c r="C116" s="151" t="s">
        <v>551</v>
      </c>
      <c r="D116" s="151" t="s">
        <v>64</v>
      </c>
      <c r="E116" s="158" t="s">
        <v>552</v>
      </c>
      <c r="F116" s="211" t="s">
        <v>548</v>
      </c>
      <c r="G116" s="151" t="s">
        <v>553</v>
      </c>
      <c r="H116" s="149" t="s">
        <v>68</v>
      </c>
      <c r="I116" s="149" t="s">
        <v>554</v>
      </c>
      <c r="J116" s="151" t="s">
        <v>389</v>
      </c>
      <c r="K116" s="172" t="s">
        <v>555</v>
      </c>
      <c r="L116" s="152">
        <v>1</v>
      </c>
      <c r="M116" s="158">
        <v>11.346</v>
      </c>
      <c r="N116" s="152">
        <v>2398</v>
      </c>
      <c r="O116" s="152">
        <v>9397</v>
      </c>
      <c r="P116" s="158">
        <v>600</v>
      </c>
      <c r="Q116" s="158">
        <f t="shared" ref="Q116:Q123" si="74">S116+T116+V116+W116+Y116+Z116+AB116+AE116+AF116+AJ116+AK116+AG116</f>
        <v>600</v>
      </c>
      <c r="R116" s="152">
        <f t="shared" ref="R116:R123" si="75">S116+T116+U116+V116+W116+X116+Y116+Z116+AA116+AB116+AC116</f>
        <v>600</v>
      </c>
      <c r="S116" s="152">
        <v>600</v>
      </c>
      <c r="T116" s="152"/>
      <c r="U116" s="152"/>
      <c r="V116" s="152"/>
      <c r="W116" s="152"/>
      <c r="X116" s="152"/>
      <c r="Y116" s="152"/>
      <c r="Z116" s="152"/>
      <c r="AA116" s="152"/>
      <c r="AB116" s="152"/>
      <c r="AC116" s="152"/>
      <c r="AD116" s="152">
        <f t="shared" si="42"/>
        <v>0</v>
      </c>
      <c r="AE116" s="152"/>
      <c r="AF116" s="152"/>
      <c r="AG116" s="152"/>
      <c r="AH116" s="152"/>
      <c r="AI116" s="152"/>
      <c r="AJ116" s="152"/>
      <c r="AK116" s="152"/>
      <c r="AL116" s="152"/>
      <c r="AM116" s="152"/>
      <c r="AN116" s="152"/>
      <c r="AO116" s="152" t="s">
        <v>543</v>
      </c>
      <c r="AP116" s="158" t="s">
        <v>544</v>
      </c>
      <c r="AQ116" s="152" t="s">
        <v>543</v>
      </c>
      <c r="AR116" s="158" t="s">
        <v>544</v>
      </c>
      <c r="AS116" s="152" t="s">
        <v>273</v>
      </c>
      <c r="AT116" s="171" t="s">
        <v>556</v>
      </c>
      <c r="AU116" s="171" t="s">
        <v>557</v>
      </c>
      <c r="AV116" s="152" t="s">
        <v>140</v>
      </c>
      <c r="AW116" s="152" t="s">
        <v>141</v>
      </c>
      <c r="AX116" s="153"/>
    </row>
    <row r="117" s="114" customFormat="1" ht="278" customHeight="1" spans="1:50">
      <c r="A117" s="149">
        <f>SUBTOTAL(103,$E$10:E117)</f>
        <v>62</v>
      </c>
      <c r="B117" s="150" t="s">
        <v>558</v>
      </c>
      <c r="C117" s="151" t="s">
        <v>558</v>
      </c>
      <c r="D117" s="149" t="s">
        <v>64</v>
      </c>
      <c r="E117" s="173" t="s">
        <v>559</v>
      </c>
      <c r="F117" s="151" t="s">
        <v>560</v>
      </c>
      <c r="G117" s="151" t="s">
        <v>553</v>
      </c>
      <c r="H117" s="152" t="s">
        <v>68</v>
      </c>
      <c r="I117" s="152" t="s">
        <v>561</v>
      </c>
      <c r="J117" s="173" t="s">
        <v>70</v>
      </c>
      <c r="K117" s="172" t="s">
        <v>562</v>
      </c>
      <c r="L117" s="152">
        <v>1</v>
      </c>
      <c r="M117" s="152">
        <v>30</v>
      </c>
      <c r="N117" s="152">
        <v>5265</v>
      </c>
      <c r="O117" s="152">
        <v>22663</v>
      </c>
      <c r="P117" s="158">
        <v>1800</v>
      </c>
      <c r="Q117" s="158">
        <f t="shared" si="74"/>
        <v>0</v>
      </c>
      <c r="R117" s="152">
        <f t="shared" si="75"/>
        <v>0</v>
      </c>
      <c r="S117" s="152"/>
      <c r="T117" s="152"/>
      <c r="U117" s="152"/>
      <c r="V117" s="152"/>
      <c r="W117" s="152"/>
      <c r="X117" s="152"/>
      <c r="Y117" s="152"/>
      <c r="Z117" s="152"/>
      <c r="AA117" s="152"/>
      <c r="AB117" s="152"/>
      <c r="AC117" s="152"/>
      <c r="AD117" s="152">
        <f t="shared" si="42"/>
        <v>400</v>
      </c>
      <c r="AE117" s="152"/>
      <c r="AF117" s="152"/>
      <c r="AG117" s="152"/>
      <c r="AH117" s="152">
        <v>400</v>
      </c>
      <c r="AI117" s="152"/>
      <c r="AJ117" s="152"/>
      <c r="AK117" s="152"/>
      <c r="AL117" s="152">
        <v>1400</v>
      </c>
      <c r="AM117" s="198" t="s">
        <v>293</v>
      </c>
      <c r="AN117" s="152"/>
      <c r="AO117" s="152" t="s">
        <v>543</v>
      </c>
      <c r="AP117" s="158" t="s">
        <v>544</v>
      </c>
      <c r="AQ117" s="152" t="s">
        <v>543</v>
      </c>
      <c r="AR117" s="158" t="s">
        <v>544</v>
      </c>
      <c r="AS117" s="153" t="s">
        <v>273</v>
      </c>
      <c r="AT117" s="171" t="s">
        <v>563</v>
      </c>
      <c r="AU117" s="171" t="s">
        <v>564</v>
      </c>
      <c r="AV117" s="152" t="s">
        <v>140</v>
      </c>
      <c r="AW117" s="152" t="s">
        <v>150</v>
      </c>
      <c r="AX117" s="153"/>
    </row>
    <row r="118" s="114" customFormat="1" ht="236" customHeight="1" spans="1:50">
      <c r="A118" s="149">
        <f>SUBTOTAL(103,$E$10:E118)</f>
        <v>63</v>
      </c>
      <c r="B118" s="150" t="s">
        <v>565</v>
      </c>
      <c r="C118" s="151" t="s">
        <v>565</v>
      </c>
      <c r="D118" s="149" t="s">
        <v>64</v>
      </c>
      <c r="E118" s="173" t="s">
        <v>566</v>
      </c>
      <c r="F118" s="151" t="s">
        <v>560</v>
      </c>
      <c r="G118" s="151" t="s">
        <v>553</v>
      </c>
      <c r="H118" s="152" t="s">
        <v>68</v>
      </c>
      <c r="I118" s="152" t="s">
        <v>567</v>
      </c>
      <c r="J118" s="173" t="s">
        <v>70</v>
      </c>
      <c r="K118" s="172" t="s">
        <v>568</v>
      </c>
      <c r="L118" s="152">
        <v>1</v>
      </c>
      <c r="M118" s="152">
        <v>10</v>
      </c>
      <c r="N118" s="152">
        <v>2365</v>
      </c>
      <c r="O118" s="152">
        <v>8213</v>
      </c>
      <c r="P118" s="158">
        <v>600</v>
      </c>
      <c r="Q118" s="158">
        <f t="shared" si="74"/>
        <v>0</v>
      </c>
      <c r="R118" s="152">
        <f t="shared" si="75"/>
        <v>0</v>
      </c>
      <c r="S118" s="152"/>
      <c r="T118" s="152"/>
      <c r="U118" s="152"/>
      <c r="V118" s="152"/>
      <c r="W118" s="152"/>
      <c r="X118" s="152"/>
      <c r="Y118" s="152"/>
      <c r="Z118" s="152"/>
      <c r="AA118" s="152"/>
      <c r="AB118" s="152"/>
      <c r="AC118" s="152"/>
      <c r="AD118" s="152">
        <f t="shared" si="42"/>
        <v>200</v>
      </c>
      <c r="AE118" s="152"/>
      <c r="AF118" s="152"/>
      <c r="AG118" s="152"/>
      <c r="AH118" s="152">
        <v>200</v>
      </c>
      <c r="AI118" s="152"/>
      <c r="AJ118" s="152"/>
      <c r="AK118" s="152"/>
      <c r="AL118" s="152">
        <v>400</v>
      </c>
      <c r="AM118" s="198" t="s">
        <v>293</v>
      </c>
      <c r="AN118" s="152"/>
      <c r="AO118" s="152" t="s">
        <v>543</v>
      </c>
      <c r="AP118" s="158" t="s">
        <v>544</v>
      </c>
      <c r="AQ118" s="152" t="s">
        <v>543</v>
      </c>
      <c r="AR118" s="158" t="s">
        <v>544</v>
      </c>
      <c r="AS118" s="153" t="s">
        <v>273</v>
      </c>
      <c r="AT118" s="171" t="s">
        <v>569</v>
      </c>
      <c r="AU118" s="171" t="s">
        <v>570</v>
      </c>
      <c r="AV118" s="152" t="s">
        <v>140</v>
      </c>
      <c r="AW118" s="152" t="s">
        <v>150</v>
      </c>
      <c r="AX118" s="153"/>
    </row>
    <row r="119" s="114" customFormat="1" ht="251" customHeight="1" spans="1:50">
      <c r="A119" s="149">
        <f>SUBTOTAL(103,$E$10:E119)</f>
        <v>64</v>
      </c>
      <c r="B119" s="150" t="s">
        <v>571</v>
      </c>
      <c r="C119" s="151" t="s">
        <v>571</v>
      </c>
      <c r="D119" s="149" t="s">
        <v>64</v>
      </c>
      <c r="E119" s="172" t="s">
        <v>572</v>
      </c>
      <c r="F119" s="151" t="s">
        <v>560</v>
      </c>
      <c r="G119" s="151" t="s">
        <v>553</v>
      </c>
      <c r="H119" s="152" t="s">
        <v>68</v>
      </c>
      <c r="I119" s="152" t="s">
        <v>573</v>
      </c>
      <c r="J119" s="172" t="s">
        <v>70</v>
      </c>
      <c r="K119" s="172" t="s">
        <v>574</v>
      </c>
      <c r="L119" s="152">
        <v>1</v>
      </c>
      <c r="M119" s="152">
        <v>8.65</v>
      </c>
      <c r="N119" s="158">
        <v>281</v>
      </c>
      <c r="O119" s="158">
        <v>1850</v>
      </c>
      <c r="P119" s="158">
        <v>450</v>
      </c>
      <c r="Q119" s="158">
        <f t="shared" si="74"/>
        <v>0</v>
      </c>
      <c r="R119" s="152">
        <f t="shared" si="75"/>
        <v>0</v>
      </c>
      <c r="S119" s="152"/>
      <c r="T119" s="152"/>
      <c r="U119" s="152"/>
      <c r="V119" s="152"/>
      <c r="W119" s="152"/>
      <c r="X119" s="152"/>
      <c r="Y119" s="152"/>
      <c r="Z119" s="152"/>
      <c r="AA119" s="152"/>
      <c r="AB119" s="152"/>
      <c r="AC119" s="152"/>
      <c r="AD119" s="152">
        <f t="shared" si="42"/>
        <v>150</v>
      </c>
      <c r="AE119" s="152"/>
      <c r="AF119" s="152"/>
      <c r="AG119" s="152"/>
      <c r="AH119" s="152">
        <v>150</v>
      </c>
      <c r="AI119" s="152"/>
      <c r="AJ119" s="152"/>
      <c r="AK119" s="152"/>
      <c r="AL119" s="152">
        <v>300</v>
      </c>
      <c r="AM119" s="198" t="s">
        <v>293</v>
      </c>
      <c r="AN119" s="152"/>
      <c r="AO119" s="152" t="s">
        <v>543</v>
      </c>
      <c r="AP119" s="158" t="s">
        <v>544</v>
      </c>
      <c r="AQ119" s="152" t="s">
        <v>543</v>
      </c>
      <c r="AR119" s="158" t="s">
        <v>544</v>
      </c>
      <c r="AS119" s="153" t="s">
        <v>273</v>
      </c>
      <c r="AT119" s="171" t="s">
        <v>575</v>
      </c>
      <c r="AU119" s="171" t="s">
        <v>576</v>
      </c>
      <c r="AV119" s="152" t="s">
        <v>140</v>
      </c>
      <c r="AW119" s="152" t="s">
        <v>150</v>
      </c>
      <c r="AX119" s="153"/>
    </row>
    <row r="120" s="114" customFormat="1" ht="251" customHeight="1" spans="1:50">
      <c r="A120" s="149">
        <f>SUBTOTAL(103,$E$10:E120)</f>
        <v>65</v>
      </c>
      <c r="B120" s="150" t="s">
        <v>577</v>
      </c>
      <c r="C120" s="151" t="s">
        <v>577</v>
      </c>
      <c r="D120" s="149" t="s">
        <v>64</v>
      </c>
      <c r="E120" s="173" t="s">
        <v>578</v>
      </c>
      <c r="F120" s="151" t="s">
        <v>560</v>
      </c>
      <c r="G120" s="151" t="s">
        <v>553</v>
      </c>
      <c r="H120" s="152" t="s">
        <v>68</v>
      </c>
      <c r="I120" s="152" t="s">
        <v>579</v>
      </c>
      <c r="J120" s="173" t="s">
        <v>70</v>
      </c>
      <c r="K120" s="172" t="s">
        <v>580</v>
      </c>
      <c r="L120" s="152">
        <v>1</v>
      </c>
      <c r="M120" s="152">
        <v>20.663</v>
      </c>
      <c r="N120" s="158">
        <v>2858</v>
      </c>
      <c r="O120" s="158">
        <v>13327</v>
      </c>
      <c r="P120" s="158">
        <v>1200</v>
      </c>
      <c r="Q120" s="158">
        <f t="shared" si="74"/>
        <v>0</v>
      </c>
      <c r="R120" s="152">
        <f t="shared" si="75"/>
        <v>0</v>
      </c>
      <c r="S120" s="152"/>
      <c r="T120" s="152"/>
      <c r="U120" s="152"/>
      <c r="V120" s="152"/>
      <c r="W120" s="152"/>
      <c r="X120" s="152"/>
      <c r="Y120" s="152"/>
      <c r="Z120" s="152"/>
      <c r="AA120" s="152"/>
      <c r="AB120" s="152"/>
      <c r="AC120" s="152"/>
      <c r="AD120" s="152">
        <f t="shared" si="42"/>
        <v>300</v>
      </c>
      <c r="AE120" s="152"/>
      <c r="AF120" s="152"/>
      <c r="AG120" s="152"/>
      <c r="AH120" s="152">
        <v>300</v>
      </c>
      <c r="AI120" s="152"/>
      <c r="AJ120" s="152"/>
      <c r="AK120" s="152"/>
      <c r="AL120" s="152">
        <v>900</v>
      </c>
      <c r="AM120" s="198" t="s">
        <v>293</v>
      </c>
      <c r="AN120" s="152"/>
      <c r="AO120" s="152" t="s">
        <v>543</v>
      </c>
      <c r="AP120" s="158" t="s">
        <v>544</v>
      </c>
      <c r="AQ120" s="152" t="s">
        <v>543</v>
      </c>
      <c r="AR120" s="158" t="s">
        <v>544</v>
      </c>
      <c r="AS120" s="153" t="s">
        <v>273</v>
      </c>
      <c r="AT120" s="171" t="s">
        <v>581</v>
      </c>
      <c r="AU120" s="171" t="s">
        <v>582</v>
      </c>
      <c r="AV120" s="152" t="s">
        <v>140</v>
      </c>
      <c r="AW120" s="152" t="s">
        <v>150</v>
      </c>
      <c r="AX120" s="153"/>
    </row>
    <row r="121" s="128" customFormat="1" ht="272" customHeight="1" spans="1:50">
      <c r="A121" s="149">
        <f>SUBTOTAL(103,$E$10:E121)</f>
        <v>66</v>
      </c>
      <c r="B121" s="150" t="s">
        <v>583</v>
      </c>
      <c r="C121" s="149" t="s">
        <v>583</v>
      </c>
      <c r="D121" s="149" t="s">
        <v>64</v>
      </c>
      <c r="E121" s="149" t="s">
        <v>584</v>
      </c>
      <c r="F121" s="149" t="s">
        <v>560</v>
      </c>
      <c r="G121" s="149" t="s">
        <v>553</v>
      </c>
      <c r="H121" s="149" t="s">
        <v>68</v>
      </c>
      <c r="I121" s="149" t="s">
        <v>585</v>
      </c>
      <c r="J121" s="149" t="s">
        <v>586</v>
      </c>
      <c r="K121" s="167" t="s">
        <v>587</v>
      </c>
      <c r="L121" s="152">
        <v>1</v>
      </c>
      <c r="M121" s="152">
        <v>4.5</v>
      </c>
      <c r="N121" s="158">
        <v>709</v>
      </c>
      <c r="O121" s="158">
        <v>2800</v>
      </c>
      <c r="P121" s="158">
        <v>300</v>
      </c>
      <c r="Q121" s="158">
        <f t="shared" si="74"/>
        <v>300</v>
      </c>
      <c r="R121" s="152">
        <f t="shared" si="75"/>
        <v>300</v>
      </c>
      <c r="S121" s="152"/>
      <c r="T121" s="152"/>
      <c r="U121" s="152"/>
      <c r="V121" s="158">
        <v>300</v>
      </c>
      <c r="W121" s="158"/>
      <c r="X121" s="158"/>
      <c r="Y121" s="152"/>
      <c r="Z121" s="152"/>
      <c r="AA121" s="152"/>
      <c r="AB121" s="152"/>
      <c r="AC121" s="152"/>
      <c r="AD121" s="152">
        <f t="shared" si="42"/>
        <v>0</v>
      </c>
      <c r="AE121" s="152"/>
      <c r="AF121" s="152"/>
      <c r="AG121" s="152"/>
      <c r="AH121" s="152"/>
      <c r="AI121" s="152"/>
      <c r="AJ121" s="152"/>
      <c r="AK121" s="152"/>
      <c r="AL121" s="158"/>
      <c r="AM121" s="152"/>
      <c r="AN121" s="152"/>
      <c r="AO121" s="152" t="s">
        <v>411</v>
      </c>
      <c r="AP121" s="152" t="s">
        <v>412</v>
      </c>
      <c r="AQ121" s="152" t="s">
        <v>588</v>
      </c>
      <c r="AR121" s="152" t="s">
        <v>589</v>
      </c>
      <c r="AS121" s="153" t="s">
        <v>273</v>
      </c>
      <c r="AT121" s="222" t="s">
        <v>590</v>
      </c>
      <c r="AU121" s="222" t="s">
        <v>591</v>
      </c>
      <c r="AV121" s="152" t="s">
        <v>140</v>
      </c>
      <c r="AW121" s="152" t="s">
        <v>150</v>
      </c>
      <c r="AX121" s="153"/>
    </row>
    <row r="122" s="128" customFormat="1" ht="274" customHeight="1" spans="1:50">
      <c r="A122" s="149">
        <f>SUBTOTAL(103,$E$10:E122)</f>
        <v>67</v>
      </c>
      <c r="B122" s="150" t="s">
        <v>592</v>
      </c>
      <c r="C122" s="149" t="s">
        <v>592</v>
      </c>
      <c r="D122" s="149" t="s">
        <v>64</v>
      </c>
      <c r="E122" s="149" t="s">
        <v>593</v>
      </c>
      <c r="F122" s="149" t="s">
        <v>560</v>
      </c>
      <c r="G122" s="149" t="s">
        <v>553</v>
      </c>
      <c r="H122" s="149" t="s">
        <v>68</v>
      </c>
      <c r="I122" s="149" t="s">
        <v>175</v>
      </c>
      <c r="J122" s="149" t="s">
        <v>176</v>
      </c>
      <c r="K122" s="167" t="s">
        <v>594</v>
      </c>
      <c r="L122" s="152">
        <v>1</v>
      </c>
      <c r="M122" s="152">
        <v>5</v>
      </c>
      <c r="N122" s="158">
        <v>796</v>
      </c>
      <c r="O122" s="158">
        <v>3224</v>
      </c>
      <c r="P122" s="158">
        <v>298</v>
      </c>
      <c r="Q122" s="158">
        <f t="shared" si="74"/>
        <v>298</v>
      </c>
      <c r="R122" s="152">
        <f t="shared" si="75"/>
        <v>298</v>
      </c>
      <c r="S122" s="152"/>
      <c r="T122" s="152"/>
      <c r="U122" s="152"/>
      <c r="V122" s="158">
        <v>298</v>
      </c>
      <c r="W122" s="158"/>
      <c r="X122" s="158"/>
      <c r="Y122" s="152"/>
      <c r="Z122" s="152"/>
      <c r="AA122" s="152"/>
      <c r="AB122" s="152"/>
      <c r="AC122" s="152"/>
      <c r="AD122" s="152">
        <f t="shared" si="42"/>
        <v>0</v>
      </c>
      <c r="AE122" s="152"/>
      <c r="AF122" s="152"/>
      <c r="AG122" s="152"/>
      <c r="AH122" s="152"/>
      <c r="AI122" s="152"/>
      <c r="AJ122" s="152"/>
      <c r="AK122" s="152"/>
      <c r="AL122" s="158"/>
      <c r="AM122" s="152"/>
      <c r="AN122" s="152"/>
      <c r="AO122" s="152" t="s">
        <v>91</v>
      </c>
      <c r="AP122" s="152" t="s">
        <v>92</v>
      </c>
      <c r="AQ122" s="152" t="s">
        <v>588</v>
      </c>
      <c r="AR122" s="152" t="s">
        <v>589</v>
      </c>
      <c r="AS122" s="153" t="s">
        <v>273</v>
      </c>
      <c r="AT122" s="222" t="s">
        <v>595</v>
      </c>
      <c r="AU122" s="222" t="s">
        <v>596</v>
      </c>
      <c r="AV122" s="152" t="s">
        <v>140</v>
      </c>
      <c r="AW122" s="152" t="s">
        <v>150</v>
      </c>
      <c r="AX122" s="153"/>
    </row>
    <row r="123" s="119" customFormat="1" ht="286" customHeight="1" spans="1:50">
      <c r="A123" s="149">
        <f>SUBTOTAL(103,$E$10:E123)</f>
        <v>68</v>
      </c>
      <c r="B123" s="150" t="s">
        <v>597</v>
      </c>
      <c r="C123" s="149" t="s">
        <v>597</v>
      </c>
      <c r="D123" s="149" t="s">
        <v>64</v>
      </c>
      <c r="E123" s="149" t="s">
        <v>598</v>
      </c>
      <c r="F123" s="156" t="s">
        <v>548</v>
      </c>
      <c r="G123" s="149" t="s">
        <v>553</v>
      </c>
      <c r="H123" s="149" t="s">
        <v>68</v>
      </c>
      <c r="I123" s="152" t="s">
        <v>185</v>
      </c>
      <c r="J123" s="149" t="s">
        <v>599</v>
      </c>
      <c r="K123" s="151" t="s">
        <v>600</v>
      </c>
      <c r="L123" s="149">
        <v>1</v>
      </c>
      <c r="M123" s="149">
        <v>14.313</v>
      </c>
      <c r="N123" s="149">
        <v>40</v>
      </c>
      <c r="O123" s="149">
        <v>168</v>
      </c>
      <c r="P123" s="149">
        <v>13700</v>
      </c>
      <c r="Q123" s="149">
        <f t="shared" si="74"/>
        <v>0</v>
      </c>
      <c r="R123" s="149">
        <f t="shared" si="75"/>
        <v>0</v>
      </c>
      <c r="S123" s="149"/>
      <c r="T123" s="149"/>
      <c r="U123" s="149"/>
      <c r="V123" s="149"/>
      <c r="W123" s="149"/>
      <c r="X123" s="149"/>
      <c r="Y123" s="149"/>
      <c r="Z123" s="149"/>
      <c r="AA123" s="149"/>
      <c r="AB123" s="149"/>
      <c r="AC123" s="149"/>
      <c r="AD123" s="149">
        <f t="shared" si="42"/>
        <v>5000</v>
      </c>
      <c r="AE123" s="149"/>
      <c r="AF123" s="149"/>
      <c r="AG123" s="149"/>
      <c r="AH123" s="149">
        <v>5000</v>
      </c>
      <c r="AI123" s="149"/>
      <c r="AJ123" s="149"/>
      <c r="AK123" s="149"/>
      <c r="AL123" s="149">
        <v>8700</v>
      </c>
      <c r="AM123" s="156" t="s">
        <v>293</v>
      </c>
      <c r="AN123" s="149"/>
      <c r="AO123" s="152" t="s">
        <v>543</v>
      </c>
      <c r="AP123" s="158" t="s">
        <v>544</v>
      </c>
      <c r="AQ123" s="152" t="s">
        <v>543</v>
      </c>
      <c r="AR123" s="158" t="s">
        <v>544</v>
      </c>
      <c r="AS123" s="153" t="s">
        <v>273</v>
      </c>
      <c r="AT123" s="171" t="s">
        <v>601</v>
      </c>
      <c r="AU123" s="171" t="s">
        <v>602</v>
      </c>
      <c r="AV123" s="152" t="s">
        <v>140</v>
      </c>
      <c r="AW123" s="152" t="s">
        <v>150</v>
      </c>
      <c r="AX123" s="153"/>
    </row>
    <row r="124" s="127" customFormat="1" ht="30" customHeight="1" spans="1:50">
      <c r="A124" s="146" t="s">
        <v>61</v>
      </c>
      <c r="B124" s="147"/>
      <c r="C124" s="148" t="s">
        <v>603</v>
      </c>
      <c r="D124" s="148"/>
      <c r="E124" s="148"/>
      <c r="F124" s="148"/>
      <c r="G124" s="148"/>
      <c r="H124" s="148"/>
      <c r="I124" s="148"/>
      <c r="J124" s="148"/>
      <c r="K124" s="148"/>
      <c r="L124" s="213">
        <f t="shared" ref="L124:Q124" si="76">SUM(L125:L126)</f>
        <v>2</v>
      </c>
      <c r="M124" s="213">
        <f t="shared" si="76"/>
        <v>11.675</v>
      </c>
      <c r="N124" s="213">
        <f t="shared" si="76"/>
        <v>86</v>
      </c>
      <c r="O124" s="213">
        <f t="shared" si="76"/>
        <v>318</v>
      </c>
      <c r="P124" s="213">
        <f t="shared" si="76"/>
        <v>444</v>
      </c>
      <c r="Q124" s="213">
        <f t="shared" si="76"/>
        <v>144</v>
      </c>
      <c r="R124" s="165">
        <f t="shared" ref="R124:AC124" si="77">SUM(R125:R126)</f>
        <v>444</v>
      </c>
      <c r="S124" s="165">
        <f t="shared" si="77"/>
        <v>144</v>
      </c>
      <c r="T124" s="165">
        <f t="shared" si="77"/>
        <v>0</v>
      </c>
      <c r="U124" s="165">
        <f t="shared" si="77"/>
        <v>0</v>
      </c>
      <c r="V124" s="165">
        <f t="shared" si="77"/>
        <v>0</v>
      </c>
      <c r="W124" s="165">
        <f t="shared" si="77"/>
        <v>0</v>
      </c>
      <c r="X124" s="165">
        <f t="shared" si="77"/>
        <v>300</v>
      </c>
      <c r="Y124" s="165">
        <f t="shared" si="77"/>
        <v>0</v>
      </c>
      <c r="Z124" s="165">
        <f t="shared" si="77"/>
        <v>0</v>
      </c>
      <c r="AA124" s="165">
        <f t="shared" si="77"/>
        <v>0</v>
      </c>
      <c r="AB124" s="165">
        <f t="shared" si="77"/>
        <v>0</v>
      </c>
      <c r="AC124" s="165">
        <f t="shared" si="77"/>
        <v>0</v>
      </c>
      <c r="AD124" s="165">
        <f t="shared" si="42"/>
        <v>0</v>
      </c>
      <c r="AE124" s="165">
        <f t="shared" ref="AE124:AN124" si="78">SUM(AE125:AE126)</f>
        <v>0</v>
      </c>
      <c r="AF124" s="165">
        <f t="shared" si="78"/>
        <v>0</v>
      </c>
      <c r="AG124" s="165">
        <f t="shared" si="78"/>
        <v>0</v>
      </c>
      <c r="AH124" s="165">
        <f t="shared" si="78"/>
        <v>0</v>
      </c>
      <c r="AI124" s="165">
        <f t="shared" si="78"/>
        <v>0</v>
      </c>
      <c r="AJ124" s="165">
        <f t="shared" si="78"/>
        <v>0</v>
      </c>
      <c r="AK124" s="165">
        <f t="shared" si="78"/>
        <v>0</v>
      </c>
      <c r="AL124" s="165">
        <f t="shared" si="78"/>
        <v>0</v>
      </c>
      <c r="AM124" s="165">
        <f t="shared" si="78"/>
        <v>0</v>
      </c>
      <c r="AN124" s="165">
        <f t="shared" si="78"/>
        <v>0</v>
      </c>
      <c r="AO124" s="213"/>
      <c r="AP124" s="213"/>
      <c r="AQ124" s="213"/>
      <c r="AR124" s="213"/>
      <c r="AS124" s="213"/>
      <c r="AT124" s="213"/>
      <c r="AU124" s="213"/>
      <c r="AV124" s="213"/>
      <c r="AW124" s="213"/>
      <c r="AX124" s="213"/>
    </row>
    <row r="125" s="128" customFormat="1" ht="172" customHeight="1" spans="1:50">
      <c r="A125" s="149">
        <f>SUBTOTAL(103,$E$10:E125)</f>
        <v>69</v>
      </c>
      <c r="B125" s="150" t="s">
        <v>604</v>
      </c>
      <c r="C125" s="149" t="s">
        <v>604</v>
      </c>
      <c r="D125" s="149" t="s">
        <v>64</v>
      </c>
      <c r="E125" s="149" t="s">
        <v>605</v>
      </c>
      <c r="F125" s="156" t="s">
        <v>548</v>
      </c>
      <c r="G125" s="149" t="s">
        <v>606</v>
      </c>
      <c r="H125" s="149" t="s">
        <v>68</v>
      </c>
      <c r="I125" s="149" t="s">
        <v>607</v>
      </c>
      <c r="J125" s="149" t="s">
        <v>70</v>
      </c>
      <c r="K125" s="167" t="s">
        <v>608</v>
      </c>
      <c r="L125" s="152">
        <v>1</v>
      </c>
      <c r="M125" s="152">
        <v>9</v>
      </c>
      <c r="N125" s="158">
        <v>46</v>
      </c>
      <c r="O125" s="158">
        <v>150</v>
      </c>
      <c r="P125" s="158">
        <v>300</v>
      </c>
      <c r="Q125" s="158">
        <f>S125+T125+V125+W125+Y125+Z125+AB125+AE125+AF125+AJ125+AK125+AG125</f>
        <v>0</v>
      </c>
      <c r="R125" s="152">
        <f>S125+T125+U125+V125+W125+X125+Y125+Z125+AA125+AB125+AC125</f>
        <v>300</v>
      </c>
      <c r="S125" s="152"/>
      <c r="T125" s="152"/>
      <c r="U125" s="152"/>
      <c r="V125" s="158"/>
      <c r="W125" s="158"/>
      <c r="X125" s="158">
        <v>300</v>
      </c>
      <c r="Y125" s="152"/>
      <c r="Z125" s="152"/>
      <c r="AA125" s="152"/>
      <c r="AB125" s="152"/>
      <c r="AC125" s="152"/>
      <c r="AD125" s="152">
        <f t="shared" si="42"/>
        <v>0</v>
      </c>
      <c r="AE125" s="152"/>
      <c r="AF125" s="152"/>
      <c r="AG125" s="152"/>
      <c r="AH125" s="152"/>
      <c r="AI125" s="152"/>
      <c r="AJ125" s="152"/>
      <c r="AK125" s="152"/>
      <c r="AL125" s="158"/>
      <c r="AM125" s="152"/>
      <c r="AN125" s="152"/>
      <c r="AO125" s="152" t="s">
        <v>84</v>
      </c>
      <c r="AP125" s="152" t="s">
        <v>85</v>
      </c>
      <c r="AQ125" s="152" t="s">
        <v>588</v>
      </c>
      <c r="AR125" s="152" t="s">
        <v>589</v>
      </c>
      <c r="AS125" s="153" t="s">
        <v>273</v>
      </c>
      <c r="AT125" s="222" t="s">
        <v>609</v>
      </c>
      <c r="AU125" s="222" t="s">
        <v>610</v>
      </c>
      <c r="AV125" s="152" t="s">
        <v>140</v>
      </c>
      <c r="AW125" s="152" t="s">
        <v>150</v>
      </c>
      <c r="AX125" s="153"/>
    </row>
    <row r="126" s="119" customFormat="1" ht="172" customHeight="1" spans="1:50">
      <c r="A126" s="149">
        <f>SUBTOTAL(103,$E$10:E126)</f>
        <v>70</v>
      </c>
      <c r="B126" s="150" t="s">
        <v>611</v>
      </c>
      <c r="C126" s="149" t="s">
        <v>611</v>
      </c>
      <c r="D126" s="149" t="s">
        <v>64</v>
      </c>
      <c r="E126" s="149" t="s">
        <v>612</v>
      </c>
      <c r="F126" s="156" t="s">
        <v>548</v>
      </c>
      <c r="G126" s="149" t="s">
        <v>606</v>
      </c>
      <c r="H126" s="149" t="s">
        <v>68</v>
      </c>
      <c r="I126" s="149" t="s">
        <v>135</v>
      </c>
      <c r="J126" s="149" t="s">
        <v>183</v>
      </c>
      <c r="K126" s="151" t="s">
        <v>613</v>
      </c>
      <c r="L126" s="149">
        <v>1</v>
      </c>
      <c r="M126" s="149">
        <v>2.675</v>
      </c>
      <c r="N126" s="149">
        <v>40</v>
      </c>
      <c r="O126" s="149">
        <v>168</v>
      </c>
      <c r="P126" s="149">
        <v>144</v>
      </c>
      <c r="Q126" s="149">
        <f>S126+T126+V126+W126+Y126+Z126+AB126+AE126+AF126+AJ126+AK126+AG126</f>
        <v>144</v>
      </c>
      <c r="R126" s="149">
        <f>S126+T126+U126+V126+W126+X126+Y126+Z126+AA126+AB126+AC126</f>
        <v>144</v>
      </c>
      <c r="S126" s="149">
        <v>144</v>
      </c>
      <c r="T126" s="149"/>
      <c r="U126" s="149"/>
      <c r="V126" s="149"/>
      <c r="W126" s="149"/>
      <c r="X126" s="149"/>
      <c r="Y126" s="149"/>
      <c r="Z126" s="149"/>
      <c r="AA126" s="149"/>
      <c r="AB126" s="149"/>
      <c r="AC126" s="149"/>
      <c r="AD126" s="149">
        <f t="shared" si="42"/>
        <v>0</v>
      </c>
      <c r="AE126" s="149"/>
      <c r="AF126" s="149"/>
      <c r="AG126" s="149"/>
      <c r="AH126" s="149"/>
      <c r="AI126" s="149"/>
      <c r="AJ126" s="149"/>
      <c r="AK126" s="149"/>
      <c r="AL126" s="149"/>
      <c r="AM126" s="149"/>
      <c r="AN126" s="149"/>
      <c r="AO126" s="149" t="s">
        <v>72</v>
      </c>
      <c r="AP126" s="149" t="s">
        <v>73</v>
      </c>
      <c r="AQ126" s="149" t="s">
        <v>74</v>
      </c>
      <c r="AR126" s="152" t="s">
        <v>75</v>
      </c>
      <c r="AS126" s="198" t="s">
        <v>76</v>
      </c>
      <c r="AT126" s="222" t="s">
        <v>614</v>
      </c>
      <c r="AU126" s="222" t="s">
        <v>615</v>
      </c>
      <c r="AV126" s="152" t="s">
        <v>140</v>
      </c>
      <c r="AW126" s="224" t="s">
        <v>150</v>
      </c>
      <c r="AX126" s="158"/>
    </row>
    <row r="127" s="127" customFormat="1" ht="30" customHeight="1" spans="1:50">
      <c r="A127" s="146" t="s">
        <v>61</v>
      </c>
      <c r="B127" s="147"/>
      <c r="C127" s="148" t="s">
        <v>616</v>
      </c>
      <c r="D127" s="148"/>
      <c r="E127" s="148"/>
      <c r="F127" s="148"/>
      <c r="G127" s="148"/>
      <c r="H127" s="148"/>
      <c r="I127" s="148"/>
      <c r="J127" s="148"/>
      <c r="K127" s="148"/>
      <c r="L127" s="213"/>
      <c r="M127" s="213"/>
      <c r="N127" s="213"/>
      <c r="O127" s="213"/>
      <c r="P127" s="213"/>
      <c r="Q127" s="213"/>
      <c r="R127" s="165"/>
      <c r="S127" s="165"/>
      <c r="T127" s="165"/>
      <c r="U127" s="165"/>
      <c r="V127" s="165"/>
      <c r="W127" s="165"/>
      <c r="X127" s="165"/>
      <c r="Y127" s="165"/>
      <c r="Z127" s="165"/>
      <c r="AA127" s="165"/>
      <c r="AB127" s="165"/>
      <c r="AC127" s="165"/>
      <c r="AD127" s="165">
        <f t="shared" si="42"/>
        <v>0</v>
      </c>
      <c r="AE127" s="165"/>
      <c r="AF127" s="165"/>
      <c r="AG127" s="165"/>
      <c r="AH127" s="165"/>
      <c r="AI127" s="165"/>
      <c r="AJ127" s="165"/>
      <c r="AK127" s="165"/>
      <c r="AL127" s="165"/>
      <c r="AM127" s="165"/>
      <c r="AN127" s="165"/>
      <c r="AO127" s="213"/>
      <c r="AP127" s="213"/>
      <c r="AQ127" s="213"/>
      <c r="AR127" s="213"/>
      <c r="AS127" s="213"/>
      <c r="AT127" s="213"/>
      <c r="AU127" s="213"/>
      <c r="AV127" s="213"/>
      <c r="AW127" s="213"/>
      <c r="AX127" s="213"/>
    </row>
    <row r="128" s="127" customFormat="1" ht="30" customHeight="1" spans="1:50">
      <c r="A128" s="146" t="s">
        <v>61</v>
      </c>
      <c r="B128" s="147"/>
      <c r="C128" s="148" t="s">
        <v>617</v>
      </c>
      <c r="D128" s="148"/>
      <c r="E128" s="148"/>
      <c r="F128" s="148"/>
      <c r="G128" s="148"/>
      <c r="H128" s="148"/>
      <c r="I128" s="148"/>
      <c r="J128" s="148"/>
      <c r="K128" s="148"/>
      <c r="L128" s="213">
        <f t="shared" ref="L128:Q128" si="79">L129</f>
        <v>1</v>
      </c>
      <c r="M128" s="213">
        <f t="shared" si="79"/>
        <v>1</v>
      </c>
      <c r="N128" s="213">
        <f t="shared" si="79"/>
        <v>365</v>
      </c>
      <c r="O128" s="213">
        <f t="shared" si="79"/>
        <v>1395</v>
      </c>
      <c r="P128" s="213">
        <f t="shared" si="79"/>
        <v>32</v>
      </c>
      <c r="Q128" s="213">
        <f t="shared" si="79"/>
        <v>32</v>
      </c>
      <c r="R128" s="165"/>
      <c r="S128" s="165"/>
      <c r="T128" s="165"/>
      <c r="U128" s="165"/>
      <c r="V128" s="165"/>
      <c r="W128" s="165"/>
      <c r="X128" s="165"/>
      <c r="Y128" s="165"/>
      <c r="Z128" s="165"/>
      <c r="AA128" s="165"/>
      <c r="AB128" s="165"/>
      <c r="AC128" s="165"/>
      <c r="AD128" s="165">
        <f t="shared" si="42"/>
        <v>32</v>
      </c>
      <c r="AE128" s="165"/>
      <c r="AF128" s="165"/>
      <c r="AG128" s="165">
        <f>AG129</f>
        <v>32</v>
      </c>
      <c r="AH128" s="165"/>
      <c r="AI128" s="165"/>
      <c r="AJ128" s="165"/>
      <c r="AK128" s="165"/>
      <c r="AL128" s="165"/>
      <c r="AM128" s="165"/>
      <c r="AN128" s="165"/>
      <c r="AO128" s="213"/>
      <c r="AP128" s="213"/>
      <c r="AQ128" s="213"/>
      <c r="AR128" s="213"/>
      <c r="AS128" s="213"/>
      <c r="AT128" s="213"/>
      <c r="AU128" s="213"/>
      <c r="AV128" s="213"/>
      <c r="AW128" s="213"/>
      <c r="AX128" s="213"/>
    </row>
    <row r="129" s="116" customFormat="1" ht="136" customHeight="1" spans="1:50">
      <c r="A129" s="149">
        <f>SUBTOTAL(103,$E$10:E129)</f>
        <v>71</v>
      </c>
      <c r="B129" s="150" t="s">
        <v>618</v>
      </c>
      <c r="C129" s="151" t="s">
        <v>618</v>
      </c>
      <c r="D129" s="151">
        <v>2024</v>
      </c>
      <c r="E129" s="211" t="s">
        <v>619</v>
      </c>
      <c r="F129" s="211" t="s">
        <v>548</v>
      </c>
      <c r="G129" s="211" t="s">
        <v>617</v>
      </c>
      <c r="H129" s="151" t="s">
        <v>115</v>
      </c>
      <c r="I129" s="211" t="s">
        <v>620</v>
      </c>
      <c r="J129" s="151" t="s">
        <v>469</v>
      </c>
      <c r="K129" s="151" t="s">
        <v>621</v>
      </c>
      <c r="L129" s="153">
        <v>1</v>
      </c>
      <c r="M129" s="153">
        <v>1</v>
      </c>
      <c r="N129" s="153">
        <v>365</v>
      </c>
      <c r="O129" s="153">
        <v>1395</v>
      </c>
      <c r="P129" s="153">
        <v>32</v>
      </c>
      <c r="Q129" s="153">
        <f>S129+T129+V129+W129+Y129+Z129+AB129+AE129+AF129+AJ129+AK129+AG129</f>
        <v>32</v>
      </c>
      <c r="R129" s="152">
        <f>S129+T129+U129+V129+W129+X129+Y129+Z129+AA129+AB129+AC129</f>
        <v>0</v>
      </c>
      <c r="S129" s="158"/>
      <c r="T129" s="158"/>
      <c r="U129" s="158"/>
      <c r="V129" s="152"/>
      <c r="W129" s="152"/>
      <c r="X129" s="214"/>
      <c r="Y129" s="214"/>
      <c r="Z129" s="214"/>
      <c r="AA129" s="214"/>
      <c r="AB129" s="214"/>
      <c r="AC129" s="214"/>
      <c r="AD129" s="214">
        <f t="shared" si="42"/>
        <v>32</v>
      </c>
      <c r="AE129" s="214"/>
      <c r="AF129" s="152"/>
      <c r="AG129" s="152">
        <v>32</v>
      </c>
      <c r="AH129" s="152"/>
      <c r="AI129" s="152"/>
      <c r="AJ129" s="152"/>
      <c r="AK129" s="152"/>
      <c r="AL129" s="152"/>
      <c r="AM129" s="152"/>
      <c r="AN129" s="152"/>
      <c r="AO129" s="152" t="s">
        <v>487</v>
      </c>
      <c r="AP129" s="152" t="s">
        <v>431</v>
      </c>
      <c r="AQ129" s="152" t="s">
        <v>119</v>
      </c>
      <c r="AR129" s="152" t="s">
        <v>120</v>
      </c>
      <c r="AS129" s="152" t="s">
        <v>76</v>
      </c>
      <c r="AT129" s="152" t="s">
        <v>622</v>
      </c>
      <c r="AU129" s="152" t="s">
        <v>623</v>
      </c>
      <c r="AV129" s="217">
        <v>45520</v>
      </c>
      <c r="AW129" s="145" t="s">
        <v>129</v>
      </c>
      <c r="AX129" s="153"/>
    </row>
    <row r="130" s="127" customFormat="1" ht="30" customHeight="1" spans="1:50">
      <c r="A130" s="146" t="s">
        <v>61</v>
      </c>
      <c r="B130" s="147"/>
      <c r="C130" s="148" t="s">
        <v>624</v>
      </c>
      <c r="D130" s="148"/>
      <c r="E130" s="148"/>
      <c r="F130" s="148"/>
      <c r="G130" s="148"/>
      <c r="H130" s="148"/>
      <c r="I130" s="148"/>
      <c r="J130" s="148"/>
      <c r="K130" s="148"/>
      <c r="L130" s="213"/>
      <c r="M130" s="213"/>
      <c r="N130" s="213"/>
      <c r="O130" s="213"/>
      <c r="P130" s="213"/>
      <c r="Q130" s="213"/>
      <c r="R130" s="165"/>
      <c r="S130" s="165"/>
      <c r="T130" s="165"/>
      <c r="U130" s="165"/>
      <c r="V130" s="165"/>
      <c r="W130" s="165"/>
      <c r="X130" s="165"/>
      <c r="Y130" s="165"/>
      <c r="Z130" s="165"/>
      <c r="AA130" s="165"/>
      <c r="AB130" s="165"/>
      <c r="AC130" s="165"/>
      <c r="AD130" s="165">
        <f t="shared" si="42"/>
        <v>0</v>
      </c>
      <c r="AE130" s="165"/>
      <c r="AF130" s="165"/>
      <c r="AG130" s="165"/>
      <c r="AH130" s="165"/>
      <c r="AI130" s="165"/>
      <c r="AJ130" s="165"/>
      <c r="AK130" s="165"/>
      <c r="AL130" s="165"/>
      <c r="AM130" s="165"/>
      <c r="AN130" s="165"/>
      <c r="AO130" s="213"/>
      <c r="AP130" s="213"/>
      <c r="AQ130" s="213"/>
      <c r="AR130" s="213"/>
      <c r="AS130" s="213"/>
      <c r="AT130" s="213"/>
      <c r="AU130" s="213"/>
      <c r="AV130" s="213"/>
      <c r="AW130" s="213"/>
      <c r="AX130" s="213"/>
    </row>
    <row r="131" s="127" customFormat="1" ht="30" customHeight="1" spans="1:50">
      <c r="A131" s="146" t="s">
        <v>61</v>
      </c>
      <c r="B131" s="147"/>
      <c r="C131" s="148" t="s">
        <v>625</v>
      </c>
      <c r="D131" s="148"/>
      <c r="E131" s="148"/>
      <c r="F131" s="148"/>
      <c r="G131" s="148"/>
      <c r="H131" s="148"/>
      <c r="I131" s="148"/>
      <c r="J131" s="148"/>
      <c r="K131" s="148"/>
      <c r="L131" s="213"/>
      <c r="M131" s="213"/>
      <c r="N131" s="213"/>
      <c r="O131" s="213"/>
      <c r="P131" s="213"/>
      <c r="Q131" s="213"/>
      <c r="R131" s="165"/>
      <c r="S131" s="165"/>
      <c r="T131" s="165"/>
      <c r="U131" s="165"/>
      <c r="V131" s="165"/>
      <c r="W131" s="165"/>
      <c r="X131" s="165"/>
      <c r="Y131" s="165"/>
      <c r="Z131" s="165"/>
      <c r="AA131" s="165"/>
      <c r="AB131" s="165"/>
      <c r="AC131" s="165"/>
      <c r="AD131" s="165">
        <f t="shared" si="42"/>
        <v>0</v>
      </c>
      <c r="AE131" s="165"/>
      <c r="AF131" s="165"/>
      <c r="AG131" s="165"/>
      <c r="AH131" s="165"/>
      <c r="AI131" s="165"/>
      <c r="AJ131" s="165"/>
      <c r="AK131" s="165"/>
      <c r="AL131" s="165"/>
      <c r="AM131" s="165"/>
      <c r="AN131" s="165"/>
      <c r="AO131" s="213"/>
      <c r="AP131" s="213"/>
      <c r="AQ131" s="213"/>
      <c r="AR131" s="213"/>
      <c r="AS131" s="213"/>
      <c r="AT131" s="213"/>
      <c r="AU131" s="213"/>
      <c r="AV131" s="213"/>
      <c r="AW131" s="213"/>
      <c r="AX131" s="213"/>
    </row>
    <row r="132" s="127" customFormat="1" ht="30" customHeight="1" spans="1:50">
      <c r="A132" s="146" t="s">
        <v>61</v>
      </c>
      <c r="B132" s="147"/>
      <c r="C132" s="148" t="s">
        <v>626</v>
      </c>
      <c r="D132" s="148"/>
      <c r="E132" s="148"/>
      <c r="F132" s="148"/>
      <c r="G132" s="148"/>
      <c r="H132" s="148"/>
      <c r="I132" s="148"/>
      <c r="J132" s="148"/>
      <c r="K132" s="148"/>
      <c r="L132" s="213"/>
      <c r="M132" s="213"/>
      <c r="N132" s="213"/>
      <c r="O132" s="213"/>
      <c r="P132" s="213"/>
      <c r="Q132" s="213"/>
      <c r="R132" s="165"/>
      <c r="S132" s="165"/>
      <c r="T132" s="165"/>
      <c r="U132" s="165"/>
      <c r="V132" s="165"/>
      <c r="W132" s="165"/>
      <c r="X132" s="165"/>
      <c r="Y132" s="165"/>
      <c r="Z132" s="165"/>
      <c r="AA132" s="165"/>
      <c r="AB132" s="165"/>
      <c r="AC132" s="165"/>
      <c r="AD132" s="165">
        <f t="shared" si="42"/>
        <v>0</v>
      </c>
      <c r="AE132" s="165"/>
      <c r="AF132" s="165"/>
      <c r="AG132" s="165"/>
      <c r="AH132" s="165"/>
      <c r="AI132" s="165"/>
      <c r="AJ132" s="165"/>
      <c r="AK132" s="165"/>
      <c r="AL132" s="165"/>
      <c r="AM132" s="165"/>
      <c r="AN132" s="165"/>
      <c r="AO132" s="213"/>
      <c r="AP132" s="213"/>
      <c r="AQ132" s="213"/>
      <c r="AR132" s="213"/>
      <c r="AS132" s="213"/>
      <c r="AT132" s="213"/>
      <c r="AU132" s="213"/>
      <c r="AV132" s="213"/>
      <c r="AW132" s="213"/>
      <c r="AX132" s="213"/>
    </row>
    <row r="133" s="127" customFormat="1" ht="30" customHeight="1" spans="1:50">
      <c r="A133" s="146" t="s">
        <v>61</v>
      </c>
      <c r="B133" s="147"/>
      <c r="C133" s="148" t="s">
        <v>627</v>
      </c>
      <c r="D133" s="148"/>
      <c r="E133" s="148"/>
      <c r="F133" s="148"/>
      <c r="G133" s="148"/>
      <c r="H133" s="148"/>
      <c r="I133" s="148"/>
      <c r="J133" s="148"/>
      <c r="K133" s="148"/>
      <c r="L133" s="213">
        <f t="shared" ref="L133:Q133" si="80">SUM(L134:L144)</f>
        <v>11</v>
      </c>
      <c r="M133" s="213">
        <f t="shared" si="80"/>
        <v>4370.879</v>
      </c>
      <c r="N133" s="213">
        <f t="shared" si="80"/>
        <v>1935</v>
      </c>
      <c r="O133" s="213">
        <f t="shared" si="80"/>
        <v>6844</v>
      </c>
      <c r="P133" s="213">
        <f t="shared" si="80"/>
        <v>9744.42</v>
      </c>
      <c r="Q133" s="213">
        <f t="shared" si="80"/>
        <v>2023.22</v>
      </c>
      <c r="R133" s="165">
        <f t="shared" ref="R133:AH133" si="81">SUM(R134:R144)</f>
        <v>6915.02</v>
      </c>
      <c r="S133" s="165">
        <f t="shared" si="81"/>
        <v>1523.22</v>
      </c>
      <c r="T133" s="165">
        <f t="shared" si="81"/>
        <v>0</v>
      </c>
      <c r="U133" s="165">
        <f t="shared" si="81"/>
        <v>4651.8</v>
      </c>
      <c r="V133" s="165">
        <f t="shared" si="81"/>
        <v>500</v>
      </c>
      <c r="W133" s="165">
        <f t="shared" si="81"/>
        <v>0</v>
      </c>
      <c r="X133" s="165">
        <f t="shared" si="81"/>
        <v>240</v>
      </c>
      <c r="Y133" s="165">
        <f t="shared" si="81"/>
        <v>0</v>
      </c>
      <c r="Z133" s="165">
        <f t="shared" si="81"/>
        <v>0</v>
      </c>
      <c r="AA133" s="165">
        <f t="shared" si="81"/>
        <v>0</v>
      </c>
      <c r="AB133" s="165">
        <f t="shared" si="81"/>
        <v>0</v>
      </c>
      <c r="AC133" s="165">
        <f t="shared" si="81"/>
        <v>0</v>
      </c>
      <c r="AD133" s="165">
        <f t="shared" si="42"/>
        <v>929.4</v>
      </c>
      <c r="AE133" s="165">
        <f>SUM(AE134:AE144)</f>
        <v>0</v>
      </c>
      <c r="AF133" s="165">
        <f>SUM(AF134:AF144)</f>
        <v>0</v>
      </c>
      <c r="AG133" s="165">
        <f>SUM(AG134:AG144)</f>
        <v>0</v>
      </c>
      <c r="AH133" s="165">
        <f>SUM(AH134:AH144)</f>
        <v>929.4</v>
      </c>
      <c r="AI133" s="165">
        <f>SUM(AI134:AI144)</f>
        <v>0</v>
      </c>
      <c r="AJ133" s="165">
        <f>SUM(AJ134:AJ140)</f>
        <v>0</v>
      </c>
      <c r="AK133" s="165">
        <f>SUM(AK134:AK140)</f>
        <v>0</v>
      </c>
      <c r="AL133" s="165">
        <f>SUM(AL134:AL140)</f>
        <v>1900</v>
      </c>
      <c r="AM133" s="165">
        <f>SUM(AM134:AM140)</f>
        <v>0</v>
      </c>
      <c r="AN133" s="165">
        <f>SUM(AN134:AN140)</f>
        <v>0</v>
      </c>
      <c r="AO133" s="213"/>
      <c r="AP133" s="213"/>
      <c r="AQ133" s="213"/>
      <c r="AR133" s="213"/>
      <c r="AS133" s="213"/>
      <c r="AT133" s="213"/>
      <c r="AU133" s="213"/>
      <c r="AV133" s="213"/>
      <c r="AW133" s="213"/>
      <c r="AX133" s="213"/>
    </row>
    <row r="134" s="121" customFormat="1" ht="160" customHeight="1" spans="1:50">
      <c r="A134" s="152">
        <f>SUBTOTAL(103,$E$10:E134)</f>
        <v>72</v>
      </c>
      <c r="B134" s="150" t="s">
        <v>628</v>
      </c>
      <c r="C134" s="158" t="s">
        <v>628</v>
      </c>
      <c r="D134" s="158" t="s">
        <v>64</v>
      </c>
      <c r="E134" s="158" t="s">
        <v>629</v>
      </c>
      <c r="F134" s="198" t="s">
        <v>548</v>
      </c>
      <c r="G134" s="152" t="s">
        <v>630</v>
      </c>
      <c r="H134" s="152" t="s">
        <v>68</v>
      </c>
      <c r="I134" s="152" t="s">
        <v>631</v>
      </c>
      <c r="J134" s="158" t="s">
        <v>291</v>
      </c>
      <c r="K134" s="172" t="s">
        <v>632</v>
      </c>
      <c r="L134" s="152">
        <v>1</v>
      </c>
      <c r="M134" s="152">
        <v>1.977</v>
      </c>
      <c r="N134" s="152">
        <v>239</v>
      </c>
      <c r="O134" s="152">
        <v>897</v>
      </c>
      <c r="P134" s="158">
        <v>455.02</v>
      </c>
      <c r="Q134" s="158">
        <f t="shared" ref="Q134:Q144" si="82">S134+T134+V134+W134+Y134+Z134+AB134+AE134+AF134+AJ134+AK134+AG134</f>
        <v>0</v>
      </c>
      <c r="R134" s="152">
        <f t="shared" ref="R134:R144" si="83">S134+T134+U134+V134+W134+X134+Y134+Z134+AA134+AB134+AC134</f>
        <v>0</v>
      </c>
      <c r="S134" s="152"/>
      <c r="T134" s="152"/>
      <c r="U134" s="152"/>
      <c r="V134" s="152"/>
      <c r="W134" s="152"/>
      <c r="X134" s="152"/>
      <c r="Y134" s="152"/>
      <c r="Z134" s="152"/>
      <c r="AA134" s="152"/>
      <c r="AB134" s="152"/>
      <c r="AC134" s="152"/>
      <c r="AD134" s="152">
        <f t="shared" ref="AD134:AD197" si="84">AE134+AF134+AG134+AH134</f>
        <v>155.02</v>
      </c>
      <c r="AE134" s="152"/>
      <c r="AF134" s="152"/>
      <c r="AG134" s="152"/>
      <c r="AH134" s="152">
        <v>155.02</v>
      </c>
      <c r="AI134" s="152"/>
      <c r="AJ134" s="152"/>
      <c r="AK134" s="152"/>
      <c r="AL134" s="152">
        <v>300</v>
      </c>
      <c r="AM134" s="198" t="s">
        <v>293</v>
      </c>
      <c r="AN134" s="152"/>
      <c r="AO134" s="152" t="s">
        <v>294</v>
      </c>
      <c r="AP134" s="152" t="s">
        <v>295</v>
      </c>
      <c r="AQ134" s="152" t="s">
        <v>294</v>
      </c>
      <c r="AR134" s="152" t="s">
        <v>295</v>
      </c>
      <c r="AS134" s="204" t="s">
        <v>76</v>
      </c>
      <c r="AT134" s="171" t="s">
        <v>633</v>
      </c>
      <c r="AU134" s="171" t="s">
        <v>634</v>
      </c>
      <c r="AV134" s="152" t="s">
        <v>140</v>
      </c>
      <c r="AW134" s="152" t="s">
        <v>141</v>
      </c>
      <c r="AX134" s="149"/>
    </row>
    <row r="135" s="121" customFormat="1" ht="261" customHeight="1" spans="1:50">
      <c r="A135" s="152">
        <f>SUBTOTAL(103,$E$10:E135)</f>
        <v>73</v>
      </c>
      <c r="B135" s="150" t="s">
        <v>635</v>
      </c>
      <c r="C135" s="158" t="s">
        <v>635</v>
      </c>
      <c r="D135" s="158" t="s">
        <v>64</v>
      </c>
      <c r="E135" s="158" t="s">
        <v>636</v>
      </c>
      <c r="F135" s="198" t="s">
        <v>548</v>
      </c>
      <c r="G135" s="152" t="s">
        <v>630</v>
      </c>
      <c r="H135" s="152" t="s">
        <v>68</v>
      </c>
      <c r="I135" s="152" t="s">
        <v>637</v>
      </c>
      <c r="J135" s="158" t="s">
        <v>291</v>
      </c>
      <c r="K135" s="172" t="s">
        <v>638</v>
      </c>
      <c r="L135" s="152">
        <v>1</v>
      </c>
      <c r="M135" s="152">
        <v>2.048</v>
      </c>
      <c r="N135" s="152">
        <v>87</v>
      </c>
      <c r="O135" s="152">
        <v>355</v>
      </c>
      <c r="P135" s="158">
        <v>635.99</v>
      </c>
      <c r="Q135" s="158">
        <f t="shared" si="82"/>
        <v>0</v>
      </c>
      <c r="R135" s="152">
        <f t="shared" si="83"/>
        <v>0</v>
      </c>
      <c r="S135" s="152"/>
      <c r="T135" s="152"/>
      <c r="U135" s="152"/>
      <c r="V135" s="152"/>
      <c r="W135" s="152"/>
      <c r="X135" s="152"/>
      <c r="Y135" s="152"/>
      <c r="Z135" s="152"/>
      <c r="AA135" s="152"/>
      <c r="AB135" s="152"/>
      <c r="AC135" s="152"/>
      <c r="AD135" s="152">
        <f t="shared" si="84"/>
        <v>235.99</v>
      </c>
      <c r="AE135" s="152"/>
      <c r="AF135" s="152"/>
      <c r="AG135" s="152"/>
      <c r="AH135" s="152">
        <v>235.99</v>
      </c>
      <c r="AI135" s="152"/>
      <c r="AJ135" s="152"/>
      <c r="AK135" s="152"/>
      <c r="AL135" s="152">
        <v>400</v>
      </c>
      <c r="AM135" s="198" t="s">
        <v>293</v>
      </c>
      <c r="AN135" s="152"/>
      <c r="AO135" s="152" t="s">
        <v>294</v>
      </c>
      <c r="AP135" s="152" t="s">
        <v>295</v>
      </c>
      <c r="AQ135" s="152" t="s">
        <v>294</v>
      </c>
      <c r="AR135" s="152" t="s">
        <v>295</v>
      </c>
      <c r="AS135" s="204" t="s">
        <v>76</v>
      </c>
      <c r="AT135" s="171" t="s">
        <v>639</v>
      </c>
      <c r="AU135" s="171" t="s">
        <v>640</v>
      </c>
      <c r="AV135" s="152" t="s">
        <v>140</v>
      </c>
      <c r="AW135" s="152" t="s">
        <v>141</v>
      </c>
      <c r="AX135" s="149"/>
    </row>
    <row r="136" s="121" customFormat="1" ht="160" customHeight="1" spans="1:50">
      <c r="A136" s="152">
        <f>SUBTOTAL(103,$E$10:E136)</f>
        <v>74</v>
      </c>
      <c r="B136" s="150" t="s">
        <v>641</v>
      </c>
      <c r="C136" s="158" t="s">
        <v>641</v>
      </c>
      <c r="D136" s="158" t="s">
        <v>64</v>
      </c>
      <c r="E136" s="158" t="s">
        <v>642</v>
      </c>
      <c r="F136" s="198" t="s">
        <v>548</v>
      </c>
      <c r="G136" s="152" t="s">
        <v>630</v>
      </c>
      <c r="H136" s="152" t="s">
        <v>643</v>
      </c>
      <c r="I136" s="152" t="s">
        <v>644</v>
      </c>
      <c r="J136" s="158" t="s">
        <v>291</v>
      </c>
      <c r="K136" s="172" t="s">
        <v>645</v>
      </c>
      <c r="L136" s="152">
        <v>1</v>
      </c>
      <c r="M136" s="152">
        <v>0.984</v>
      </c>
      <c r="N136" s="152">
        <v>593</v>
      </c>
      <c r="O136" s="152">
        <v>2111</v>
      </c>
      <c r="P136" s="158">
        <v>756.85</v>
      </c>
      <c r="Q136" s="158">
        <f t="shared" si="82"/>
        <v>0</v>
      </c>
      <c r="R136" s="152">
        <f t="shared" si="83"/>
        <v>0</v>
      </c>
      <c r="S136" s="152"/>
      <c r="T136" s="152"/>
      <c r="U136" s="152"/>
      <c r="V136" s="152"/>
      <c r="W136" s="152"/>
      <c r="X136" s="152"/>
      <c r="Y136" s="152"/>
      <c r="Z136" s="152"/>
      <c r="AA136" s="152"/>
      <c r="AB136" s="152"/>
      <c r="AC136" s="152"/>
      <c r="AD136" s="152">
        <f t="shared" si="84"/>
        <v>256.85</v>
      </c>
      <c r="AE136" s="152"/>
      <c r="AF136" s="152"/>
      <c r="AG136" s="152"/>
      <c r="AH136" s="152">
        <v>256.85</v>
      </c>
      <c r="AI136" s="152"/>
      <c r="AJ136" s="152"/>
      <c r="AK136" s="152"/>
      <c r="AL136" s="152">
        <v>500</v>
      </c>
      <c r="AM136" s="198" t="s">
        <v>293</v>
      </c>
      <c r="AN136" s="152"/>
      <c r="AO136" s="152" t="s">
        <v>294</v>
      </c>
      <c r="AP136" s="152" t="s">
        <v>295</v>
      </c>
      <c r="AQ136" s="152" t="s">
        <v>294</v>
      </c>
      <c r="AR136" s="152" t="s">
        <v>295</v>
      </c>
      <c r="AS136" s="204" t="s">
        <v>76</v>
      </c>
      <c r="AT136" s="171" t="s">
        <v>646</v>
      </c>
      <c r="AU136" s="171" t="s">
        <v>647</v>
      </c>
      <c r="AV136" s="152" t="s">
        <v>140</v>
      </c>
      <c r="AW136" s="152" t="s">
        <v>141</v>
      </c>
      <c r="AX136" s="149"/>
    </row>
    <row r="137" s="121" customFormat="1" ht="160" customHeight="1" spans="1:50">
      <c r="A137" s="152">
        <f>SUBTOTAL(103,$E$10:E137)</f>
        <v>75</v>
      </c>
      <c r="B137" s="150" t="s">
        <v>648</v>
      </c>
      <c r="C137" s="158" t="s">
        <v>648</v>
      </c>
      <c r="D137" s="158" t="s">
        <v>64</v>
      </c>
      <c r="E137" s="158" t="s">
        <v>649</v>
      </c>
      <c r="F137" s="198" t="s">
        <v>548</v>
      </c>
      <c r="G137" s="152" t="s">
        <v>630</v>
      </c>
      <c r="H137" s="152" t="s">
        <v>68</v>
      </c>
      <c r="I137" s="152" t="s">
        <v>650</v>
      </c>
      <c r="J137" s="158" t="s">
        <v>291</v>
      </c>
      <c r="K137" s="172" t="s">
        <v>651</v>
      </c>
      <c r="L137" s="152">
        <v>1</v>
      </c>
      <c r="M137" s="152">
        <v>1.59</v>
      </c>
      <c r="N137" s="152">
        <v>188</v>
      </c>
      <c r="O137" s="152">
        <v>723</v>
      </c>
      <c r="P137" s="158">
        <v>981.54</v>
      </c>
      <c r="Q137" s="158">
        <f t="shared" si="82"/>
        <v>0</v>
      </c>
      <c r="R137" s="152">
        <f t="shared" si="83"/>
        <v>0</v>
      </c>
      <c r="S137" s="152"/>
      <c r="T137" s="152"/>
      <c r="U137" s="152"/>
      <c r="V137" s="152"/>
      <c r="W137" s="152"/>
      <c r="X137" s="152"/>
      <c r="Y137" s="152"/>
      <c r="Z137" s="152"/>
      <c r="AA137" s="152"/>
      <c r="AB137" s="152"/>
      <c r="AC137" s="152"/>
      <c r="AD137" s="152">
        <f t="shared" si="84"/>
        <v>281.54</v>
      </c>
      <c r="AE137" s="152"/>
      <c r="AF137" s="152"/>
      <c r="AG137" s="152"/>
      <c r="AH137" s="152">
        <v>281.54</v>
      </c>
      <c r="AI137" s="152"/>
      <c r="AJ137" s="152"/>
      <c r="AK137" s="152"/>
      <c r="AL137" s="152">
        <v>700</v>
      </c>
      <c r="AM137" s="198" t="s">
        <v>293</v>
      </c>
      <c r="AN137" s="152"/>
      <c r="AO137" s="152" t="s">
        <v>294</v>
      </c>
      <c r="AP137" s="152" t="s">
        <v>295</v>
      </c>
      <c r="AQ137" s="152" t="s">
        <v>294</v>
      </c>
      <c r="AR137" s="152" t="s">
        <v>295</v>
      </c>
      <c r="AS137" s="204" t="s">
        <v>76</v>
      </c>
      <c r="AT137" s="171" t="s">
        <v>652</v>
      </c>
      <c r="AU137" s="171" t="s">
        <v>652</v>
      </c>
      <c r="AV137" s="152" t="s">
        <v>140</v>
      </c>
      <c r="AW137" s="152" t="s">
        <v>141</v>
      </c>
      <c r="AX137" s="149"/>
    </row>
    <row r="138" s="128" customFormat="1" ht="234" customHeight="1" spans="1:50">
      <c r="A138" s="149">
        <f>SUBTOTAL(103,$E$10:E138)</f>
        <v>76</v>
      </c>
      <c r="B138" s="150" t="s">
        <v>653</v>
      </c>
      <c r="C138" s="149" t="s">
        <v>653</v>
      </c>
      <c r="D138" s="149" t="s">
        <v>64</v>
      </c>
      <c r="E138" s="149" t="s">
        <v>654</v>
      </c>
      <c r="F138" s="156" t="s">
        <v>548</v>
      </c>
      <c r="G138" s="149" t="s">
        <v>630</v>
      </c>
      <c r="H138" s="149" t="s">
        <v>68</v>
      </c>
      <c r="I138" s="149" t="s">
        <v>655</v>
      </c>
      <c r="J138" s="149" t="s">
        <v>656</v>
      </c>
      <c r="K138" s="167" t="s">
        <v>657</v>
      </c>
      <c r="L138" s="152">
        <v>1</v>
      </c>
      <c r="M138" s="152">
        <v>1.2</v>
      </c>
      <c r="N138" s="158">
        <v>50</v>
      </c>
      <c r="O138" s="158">
        <v>50</v>
      </c>
      <c r="P138" s="158">
        <v>240</v>
      </c>
      <c r="Q138" s="158">
        <f t="shared" si="82"/>
        <v>0</v>
      </c>
      <c r="R138" s="152">
        <f t="shared" si="83"/>
        <v>240</v>
      </c>
      <c r="S138" s="152"/>
      <c r="T138" s="152"/>
      <c r="U138" s="152"/>
      <c r="V138" s="158"/>
      <c r="W138" s="158"/>
      <c r="X138" s="158">
        <v>240</v>
      </c>
      <c r="Y138" s="152"/>
      <c r="Z138" s="152"/>
      <c r="AA138" s="152"/>
      <c r="AB138" s="152"/>
      <c r="AC138" s="152"/>
      <c r="AD138" s="152">
        <f t="shared" si="84"/>
        <v>0</v>
      </c>
      <c r="AE138" s="152"/>
      <c r="AF138" s="152"/>
      <c r="AG138" s="152"/>
      <c r="AH138" s="152"/>
      <c r="AI138" s="152"/>
      <c r="AJ138" s="152"/>
      <c r="AK138" s="152"/>
      <c r="AL138" s="158"/>
      <c r="AM138" s="152"/>
      <c r="AN138" s="152"/>
      <c r="AO138" s="152" t="s">
        <v>658</v>
      </c>
      <c r="AP138" s="152" t="s">
        <v>659</v>
      </c>
      <c r="AQ138" s="152" t="s">
        <v>588</v>
      </c>
      <c r="AR138" s="152" t="s">
        <v>589</v>
      </c>
      <c r="AS138" s="153" t="s">
        <v>273</v>
      </c>
      <c r="AT138" s="222" t="s">
        <v>660</v>
      </c>
      <c r="AU138" s="222" t="s">
        <v>661</v>
      </c>
      <c r="AV138" s="152" t="s">
        <v>140</v>
      </c>
      <c r="AW138" s="152" t="s">
        <v>150</v>
      </c>
      <c r="AX138" s="153"/>
    </row>
    <row r="139" s="121" customFormat="1" ht="232" customHeight="1" spans="1:50">
      <c r="A139" s="152">
        <f>SUBTOTAL(103,$E$10:E139)</f>
        <v>77</v>
      </c>
      <c r="B139" s="150" t="s">
        <v>662</v>
      </c>
      <c r="C139" s="158" t="s">
        <v>662</v>
      </c>
      <c r="D139" s="158" t="s">
        <v>64</v>
      </c>
      <c r="E139" s="158" t="s">
        <v>663</v>
      </c>
      <c r="F139" s="198" t="s">
        <v>548</v>
      </c>
      <c r="G139" s="198" t="s">
        <v>627</v>
      </c>
      <c r="H139" s="152" t="s">
        <v>289</v>
      </c>
      <c r="I139" s="152" t="s">
        <v>631</v>
      </c>
      <c r="J139" s="158" t="s">
        <v>291</v>
      </c>
      <c r="K139" s="172" t="s">
        <v>664</v>
      </c>
      <c r="L139" s="152">
        <v>1</v>
      </c>
      <c r="M139" s="152">
        <v>6.58</v>
      </c>
      <c r="N139" s="152">
        <v>239</v>
      </c>
      <c r="O139" s="152">
        <v>897</v>
      </c>
      <c r="P139" s="158">
        <v>764.61</v>
      </c>
      <c r="Q139" s="158">
        <f t="shared" si="82"/>
        <v>764.61</v>
      </c>
      <c r="R139" s="152">
        <f t="shared" si="83"/>
        <v>764.61</v>
      </c>
      <c r="S139" s="158">
        <v>764.61</v>
      </c>
      <c r="T139" s="158"/>
      <c r="U139" s="152"/>
      <c r="V139" s="152"/>
      <c r="W139" s="152"/>
      <c r="X139" s="152"/>
      <c r="Y139" s="152"/>
      <c r="Z139" s="152"/>
      <c r="AA139" s="152"/>
      <c r="AB139" s="152"/>
      <c r="AC139" s="152"/>
      <c r="AD139" s="152">
        <f t="shared" si="84"/>
        <v>0</v>
      </c>
      <c r="AE139" s="152"/>
      <c r="AF139" s="152"/>
      <c r="AG139" s="152"/>
      <c r="AH139" s="152"/>
      <c r="AI139" s="152"/>
      <c r="AJ139" s="152"/>
      <c r="AK139" s="152"/>
      <c r="AL139" s="152"/>
      <c r="AM139" s="152"/>
      <c r="AN139" s="152"/>
      <c r="AO139" s="152" t="s">
        <v>294</v>
      </c>
      <c r="AP139" s="152" t="s">
        <v>295</v>
      </c>
      <c r="AQ139" s="152" t="s">
        <v>294</v>
      </c>
      <c r="AR139" s="152" t="s">
        <v>295</v>
      </c>
      <c r="AS139" s="204" t="s">
        <v>76</v>
      </c>
      <c r="AT139" s="171" t="s">
        <v>665</v>
      </c>
      <c r="AU139" s="178" t="s">
        <v>297</v>
      </c>
      <c r="AV139" s="152" t="s">
        <v>140</v>
      </c>
      <c r="AW139" s="152" t="s">
        <v>141</v>
      </c>
      <c r="AX139" s="149"/>
    </row>
    <row r="140" s="117" customFormat="1" ht="283" customHeight="1" spans="1:50">
      <c r="A140" s="152">
        <f>SUBTOTAL(103,$E$10:E140)</f>
        <v>78</v>
      </c>
      <c r="B140" s="150" t="s">
        <v>666</v>
      </c>
      <c r="C140" s="158" t="s">
        <v>666</v>
      </c>
      <c r="D140" s="152" t="s">
        <v>64</v>
      </c>
      <c r="E140" s="158" t="s">
        <v>667</v>
      </c>
      <c r="F140" s="156" t="s">
        <v>548</v>
      </c>
      <c r="G140" s="156" t="s">
        <v>627</v>
      </c>
      <c r="H140" s="152" t="s">
        <v>68</v>
      </c>
      <c r="I140" s="152" t="s">
        <v>668</v>
      </c>
      <c r="J140" s="158" t="s">
        <v>669</v>
      </c>
      <c r="K140" s="178" t="s">
        <v>670</v>
      </c>
      <c r="L140" s="158">
        <v>1</v>
      </c>
      <c r="M140" s="158">
        <v>3.5</v>
      </c>
      <c r="N140" s="158">
        <v>143</v>
      </c>
      <c r="O140" s="158">
        <v>500</v>
      </c>
      <c r="P140" s="158">
        <v>387.61</v>
      </c>
      <c r="Q140" s="158">
        <f t="shared" si="82"/>
        <v>387.61</v>
      </c>
      <c r="R140" s="152">
        <f t="shared" si="83"/>
        <v>387.61</v>
      </c>
      <c r="S140" s="158">
        <v>387.61</v>
      </c>
      <c r="T140" s="158"/>
      <c r="U140" s="158"/>
      <c r="V140" s="152"/>
      <c r="W140" s="152"/>
      <c r="X140" s="152"/>
      <c r="Y140" s="152"/>
      <c r="Z140" s="152"/>
      <c r="AA140" s="152"/>
      <c r="AB140" s="152"/>
      <c r="AC140" s="152"/>
      <c r="AD140" s="152">
        <f t="shared" si="84"/>
        <v>0</v>
      </c>
      <c r="AE140" s="152"/>
      <c r="AF140" s="152"/>
      <c r="AG140" s="152"/>
      <c r="AH140" s="152"/>
      <c r="AI140" s="152"/>
      <c r="AJ140" s="152"/>
      <c r="AK140" s="152"/>
      <c r="AL140" s="152"/>
      <c r="AM140" s="152"/>
      <c r="AN140" s="152"/>
      <c r="AO140" s="152" t="s">
        <v>294</v>
      </c>
      <c r="AP140" s="152" t="s">
        <v>295</v>
      </c>
      <c r="AQ140" s="152" t="s">
        <v>294</v>
      </c>
      <c r="AR140" s="152" t="s">
        <v>295</v>
      </c>
      <c r="AS140" s="198" t="s">
        <v>76</v>
      </c>
      <c r="AT140" s="171" t="s">
        <v>671</v>
      </c>
      <c r="AU140" s="178" t="s">
        <v>672</v>
      </c>
      <c r="AV140" s="152" t="s">
        <v>140</v>
      </c>
      <c r="AW140" s="152" t="s">
        <v>150</v>
      </c>
      <c r="AX140" s="152"/>
    </row>
    <row r="141" s="128" customFormat="1" ht="245" customHeight="1" spans="1:50">
      <c r="A141" s="149">
        <f>SUBTOTAL(103,$E$10:E141)</f>
        <v>79</v>
      </c>
      <c r="B141" s="150" t="s">
        <v>673</v>
      </c>
      <c r="C141" s="149" t="s">
        <v>673</v>
      </c>
      <c r="D141" s="149" t="s">
        <v>64</v>
      </c>
      <c r="E141" s="149" t="s">
        <v>674</v>
      </c>
      <c r="F141" s="156" t="s">
        <v>548</v>
      </c>
      <c r="G141" s="156" t="s">
        <v>627</v>
      </c>
      <c r="H141" s="149" t="s">
        <v>68</v>
      </c>
      <c r="I141" s="149" t="s">
        <v>675</v>
      </c>
      <c r="J141" s="149" t="s">
        <v>656</v>
      </c>
      <c r="K141" s="167" t="s">
        <v>676</v>
      </c>
      <c r="L141" s="152">
        <v>1</v>
      </c>
      <c r="M141" s="152">
        <v>2</v>
      </c>
      <c r="N141" s="158">
        <v>30</v>
      </c>
      <c r="O141" s="158">
        <v>30</v>
      </c>
      <c r="P141" s="158">
        <v>200</v>
      </c>
      <c r="Q141" s="158">
        <f t="shared" si="82"/>
        <v>200</v>
      </c>
      <c r="R141" s="152">
        <f t="shared" si="83"/>
        <v>200</v>
      </c>
      <c r="S141" s="152"/>
      <c r="T141" s="152"/>
      <c r="U141" s="152"/>
      <c r="V141" s="158">
        <v>200</v>
      </c>
      <c r="W141" s="158"/>
      <c r="X141" s="158"/>
      <c r="Y141" s="152"/>
      <c r="Z141" s="152"/>
      <c r="AA141" s="152"/>
      <c r="AB141" s="152"/>
      <c r="AC141" s="152"/>
      <c r="AD141" s="152">
        <f t="shared" si="84"/>
        <v>0</v>
      </c>
      <c r="AE141" s="152"/>
      <c r="AF141" s="152"/>
      <c r="AG141" s="152"/>
      <c r="AH141" s="152"/>
      <c r="AI141" s="152"/>
      <c r="AJ141" s="152"/>
      <c r="AK141" s="152"/>
      <c r="AL141" s="158"/>
      <c r="AM141" s="152"/>
      <c r="AN141" s="152"/>
      <c r="AO141" s="152" t="s">
        <v>658</v>
      </c>
      <c r="AP141" s="152" t="s">
        <v>659</v>
      </c>
      <c r="AQ141" s="152" t="s">
        <v>588</v>
      </c>
      <c r="AR141" s="198" t="s">
        <v>589</v>
      </c>
      <c r="AS141" s="153" t="s">
        <v>273</v>
      </c>
      <c r="AT141" s="222" t="s">
        <v>677</v>
      </c>
      <c r="AU141" s="222" t="s">
        <v>678</v>
      </c>
      <c r="AV141" s="152" t="s">
        <v>140</v>
      </c>
      <c r="AW141" s="152" t="s">
        <v>150</v>
      </c>
      <c r="AX141" s="153"/>
    </row>
    <row r="142" s="128" customFormat="1" ht="245" customHeight="1" spans="1:50">
      <c r="A142" s="149">
        <f>SUBTOTAL(103,$E$10:E142)</f>
        <v>80</v>
      </c>
      <c r="B142" s="150" t="s">
        <v>679</v>
      </c>
      <c r="C142" s="149" t="s">
        <v>679</v>
      </c>
      <c r="D142" s="149" t="s">
        <v>64</v>
      </c>
      <c r="E142" s="149" t="s">
        <v>680</v>
      </c>
      <c r="F142" s="156" t="s">
        <v>548</v>
      </c>
      <c r="G142" s="156" t="s">
        <v>627</v>
      </c>
      <c r="H142" s="149" t="s">
        <v>68</v>
      </c>
      <c r="I142" s="149" t="s">
        <v>650</v>
      </c>
      <c r="J142" s="149" t="s">
        <v>70</v>
      </c>
      <c r="K142" s="167" t="s">
        <v>681</v>
      </c>
      <c r="L142" s="152">
        <v>1</v>
      </c>
      <c r="M142" s="152">
        <v>3</v>
      </c>
      <c r="N142" s="158">
        <v>186</v>
      </c>
      <c r="O142" s="158">
        <v>715</v>
      </c>
      <c r="P142" s="158">
        <v>300</v>
      </c>
      <c r="Q142" s="158">
        <f t="shared" si="82"/>
        <v>300</v>
      </c>
      <c r="R142" s="152">
        <f t="shared" si="83"/>
        <v>300</v>
      </c>
      <c r="S142" s="152"/>
      <c r="T142" s="152"/>
      <c r="U142" s="152"/>
      <c r="V142" s="158">
        <v>300</v>
      </c>
      <c r="W142" s="158"/>
      <c r="X142" s="158"/>
      <c r="Y142" s="152"/>
      <c r="Z142" s="152"/>
      <c r="AA142" s="152"/>
      <c r="AB142" s="152"/>
      <c r="AC142" s="152"/>
      <c r="AD142" s="152">
        <f t="shared" si="84"/>
        <v>0</v>
      </c>
      <c r="AE142" s="152"/>
      <c r="AF142" s="152"/>
      <c r="AG142" s="152"/>
      <c r="AH142" s="152"/>
      <c r="AI142" s="152"/>
      <c r="AJ142" s="152"/>
      <c r="AK142" s="152"/>
      <c r="AL142" s="158"/>
      <c r="AM142" s="152"/>
      <c r="AN142" s="152"/>
      <c r="AO142" s="152" t="s">
        <v>259</v>
      </c>
      <c r="AP142" s="152" t="s">
        <v>260</v>
      </c>
      <c r="AQ142" s="152" t="s">
        <v>588</v>
      </c>
      <c r="AR142" s="152" t="s">
        <v>589</v>
      </c>
      <c r="AS142" s="153" t="s">
        <v>273</v>
      </c>
      <c r="AT142" s="222" t="s">
        <v>682</v>
      </c>
      <c r="AU142" s="222" t="s">
        <v>683</v>
      </c>
      <c r="AV142" s="152" t="s">
        <v>140</v>
      </c>
      <c r="AW142" s="152" t="s">
        <v>150</v>
      </c>
      <c r="AX142" s="153"/>
    </row>
    <row r="143" s="111" customFormat="1" ht="177" customHeight="1" spans="1:50">
      <c r="A143" s="149">
        <f>SUBTOTAL(103,$E$10:E143)</f>
        <v>81</v>
      </c>
      <c r="B143" s="150" t="s">
        <v>684</v>
      </c>
      <c r="C143" s="151" t="s">
        <v>684</v>
      </c>
      <c r="D143" s="149" t="s">
        <v>64</v>
      </c>
      <c r="E143" s="167" t="s">
        <v>685</v>
      </c>
      <c r="F143" s="156" t="s">
        <v>548</v>
      </c>
      <c r="G143" s="149" t="s">
        <v>630</v>
      </c>
      <c r="H143" s="149" t="s">
        <v>68</v>
      </c>
      <c r="I143" s="149" t="s">
        <v>686</v>
      </c>
      <c r="J143" s="167" t="s">
        <v>104</v>
      </c>
      <c r="K143" s="167" t="s">
        <v>687</v>
      </c>
      <c r="L143" s="152">
        <v>1</v>
      </c>
      <c r="M143" s="152">
        <v>4000</v>
      </c>
      <c r="N143" s="152">
        <v>150</v>
      </c>
      <c r="O143" s="152">
        <v>450</v>
      </c>
      <c r="P143" s="158">
        <v>4651.8</v>
      </c>
      <c r="Q143" s="158">
        <f t="shared" si="82"/>
        <v>0</v>
      </c>
      <c r="R143" s="152">
        <f t="shared" si="83"/>
        <v>4651.8</v>
      </c>
      <c r="S143" s="152"/>
      <c r="T143" s="152"/>
      <c r="U143" s="152">
        <v>4651.8</v>
      </c>
      <c r="V143" s="152"/>
      <c r="W143" s="152"/>
      <c r="X143" s="152"/>
      <c r="Y143" s="152"/>
      <c r="Z143" s="152"/>
      <c r="AA143" s="152"/>
      <c r="AB143" s="152"/>
      <c r="AC143" s="152"/>
      <c r="AD143" s="152">
        <f t="shared" si="84"/>
        <v>0</v>
      </c>
      <c r="AE143" s="152"/>
      <c r="AF143" s="152"/>
      <c r="AG143" s="152"/>
      <c r="AH143" s="152"/>
      <c r="AI143" s="152"/>
      <c r="AJ143" s="152"/>
      <c r="AK143" s="152"/>
      <c r="AL143" s="152"/>
      <c r="AM143" s="152"/>
      <c r="AN143" s="152"/>
      <c r="AO143" s="167" t="s">
        <v>74</v>
      </c>
      <c r="AP143" s="167" t="s">
        <v>75</v>
      </c>
      <c r="AQ143" s="167" t="s">
        <v>74</v>
      </c>
      <c r="AR143" s="157" t="s">
        <v>75</v>
      </c>
      <c r="AS143" s="159" t="s">
        <v>76</v>
      </c>
      <c r="AT143" s="151" t="s">
        <v>688</v>
      </c>
      <c r="AU143" s="151" t="s">
        <v>689</v>
      </c>
      <c r="AV143" s="230" t="s">
        <v>276</v>
      </c>
      <c r="AW143" s="230" t="s">
        <v>277</v>
      </c>
      <c r="AX143" s="239"/>
    </row>
    <row r="144" s="111" customFormat="1" ht="166" customHeight="1" spans="1:50">
      <c r="A144" s="149">
        <f>SUBTOTAL(103,$E$10:E144)</f>
        <v>82</v>
      </c>
      <c r="B144" s="150" t="s">
        <v>690</v>
      </c>
      <c r="C144" s="151" t="s">
        <v>690</v>
      </c>
      <c r="D144" s="149" t="s">
        <v>64</v>
      </c>
      <c r="E144" s="167" t="s">
        <v>691</v>
      </c>
      <c r="F144" s="156" t="s">
        <v>548</v>
      </c>
      <c r="G144" s="149" t="s">
        <v>630</v>
      </c>
      <c r="H144" s="149" t="s">
        <v>68</v>
      </c>
      <c r="I144" s="149" t="s">
        <v>135</v>
      </c>
      <c r="J144" s="167" t="s">
        <v>183</v>
      </c>
      <c r="K144" s="167" t="s">
        <v>692</v>
      </c>
      <c r="L144" s="152">
        <v>1</v>
      </c>
      <c r="M144" s="152">
        <v>348</v>
      </c>
      <c r="N144" s="152">
        <v>30</v>
      </c>
      <c r="O144" s="152">
        <v>116</v>
      </c>
      <c r="P144" s="152">
        <v>371</v>
      </c>
      <c r="Q144" s="152">
        <f t="shared" si="82"/>
        <v>371</v>
      </c>
      <c r="R144" s="152">
        <f t="shared" si="83"/>
        <v>371</v>
      </c>
      <c r="S144" s="152">
        <v>371</v>
      </c>
      <c r="T144" s="152"/>
      <c r="U144" s="152"/>
      <c r="V144" s="152"/>
      <c r="W144" s="152"/>
      <c r="X144" s="152"/>
      <c r="Y144" s="152"/>
      <c r="Z144" s="152"/>
      <c r="AA144" s="152"/>
      <c r="AB144" s="152"/>
      <c r="AC144" s="152"/>
      <c r="AD144" s="152">
        <f t="shared" si="84"/>
        <v>0</v>
      </c>
      <c r="AE144" s="152"/>
      <c r="AF144" s="152"/>
      <c r="AG144" s="152"/>
      <c r="AH144" s="152"/>
      <c r="AI144" s="152"/>
      <c r="AJ144" s="152"/>
      <c r="AK144" s="152"/>
      <c r="AL144" s="152"/>
      <c r="AM144" s="152"/>
      <c r="AN144" s="152"/>
      <c r="AO144" s="167" t="s">
        <v>72</v>
      </c>
      <c r="AP144" s="167" t="s">
        <v>73</v>
      </c>
      <c r="AQ144" s="167" t="s">
        <v>74</v>
      </c>
      <c r="AR144" s="157" t="s">
        <v>75</v>
      </c>
      <c r="AS144" s="159" t="s">
        <v>76</v>
      </c>
      <c r="AT144" s="151" t="s">
        <v>693</v>
      </c>
      <c r="AU144" s="151" t="s">
        <v>694</v>
      </c>
      <c r="AV144" s="210" t="s">
        <v>276</v>
      </c>
      <c r="AW144" s="210" t="s">
        <v>277</v>
      </c>
      <c r="AX144" s="158"/>
    </row>
    <row r="145" s="127" customFormat="1" ht="30" customHeight="1" spans="1:50">
      <c r="A145" s="225" t="s">
        <v>59</v>
      </c>
      <c r="B145" s="147"/>
      <c r="C145" s="148" t="s">
        <v>695</v>
      </c>
      <c r="D145" s="148"/>
      <c r="E145" s="148"/>
      <c r="F145" s="148"/>
      <c r="G145" s="148"/>
      <c r="H145" s="148"/>
      <c r="I145" s="148"/>
      <c r="J145" s="148"/>
      <c r="K145" s="148"/>
      <c r="L145" s="213">
        <f>L146+L147+L148+L149</f>
        <v>25</v>
      </c>
      <c r="M145" s="213"/>
      <c r="N145" s="213"/>
      <c r="O145" s="213"/>
      <c r="P145" s="213">
        <f>P146+P147+P148+P149</f>
        <v>20845</v>
      </c>
      <c r="Q145" s="213">
        <f>Q146+Q147+Q148+Q149</f>
        <v>8421</v>
      </c>
      <c r="R145" s="165">
        <f t="shared" ref="R145:AC145" si="85">R146+R147+R148+R149</f>
        <v>10099</v>
      </c>
      <c r="S145" s="165">
        <f t="shared" si="85"/>
        <v>1119</v>
      </c>
      <c r="T145" s="165">
        <f t="shared" si="85"/>
        <v>0</v>
      </c>
      <c r="U145" s="165">
        <f t="shared" si="85"/>
        <v>3150</v>
      </c>
      <c r="V145" s="165">
        <f t="shared" si="85"/>
        <v>1200</v>
      </c>
      <c r="W145" s="165">
        <f t="shared" si="85"/>
        <v>610</v>
      </c>
      <c r="X145" s="165">
        <f t="shared" si="85"/>
        <v>2900</v>
      </c>
      <c r="Y145" s="165">
        <f t="shared" si="85"/>
        <v>1071</v>
      </c>
      <c r="Z145" s="165">
        <f t="shared" si="85"/>
        <v>49</v>
      </c>
      <c r="AA145" s="165">
        <f t="shared" si="85"/>
        <v>0</v>
      </c>
      <c r="AB145" s="165">
        <f t="shared" si="85"/>
        <v>0</v>
      </c>
      <c r="AC145" s="165">
        <f t="shared" si="85"/>
        <v>0</v>
      </c>
      <c r="AD145" s="165">
        <f t="shared" si="84"/>
        <v>7661</v>
      </c>
      <c r="AE145" s="165">
        <f t="shared" ref="AE145:AN145" si="86">AE146+AE147+AE148+AE149</f>
        <v>4031</v>
      </c>
      <c r="AF145" s="165">
        <f t="shared" si="86"/>
        <v>0</v>
      </c>
      <c r="AG145" s="165">
        <f t="shared" si="86"/>
        <v>0</v>
      </c>
      <c r="AH145" s="165">
        <f t="shared" si="86"/>
        <v>3630</v>
      </c>
      <c r="AI145" s="165">
        <f t="shared" si="86"/>
        <v>0</v>
      </c>
      <c r="AJ145" s="165">
        <f t="shared" si="86"/>
        <v>126</v>
      </c>
      <c r="AK145" s="165">
        <f t="shared" si="86"/>
        <v>215</v>
      </c>
      <c r="AL145" s="165">
        <f t="shared" si="86"/>
        <v>2744</v>
      </c>
      <c r="AM145" s="165">
        <f t="shared" si="86"/>
        <v>0</v>
      </c>
      <c r="AN145" s="165">
        <f t="shared" si="86"/>
        <v>0</v>
      </c>
      <c r="AO145" s="213"/>
      <c r="AP145" s="213"/>
      <c r="AQ145" s="213"/>
      <c r="AR145" s="213"/>
      <c r="AS145" s="213"/>
      <c r="AT145" s="213"/>
      <c r="AU145" s="213"/>
      <c r="AV145" s="213"/>
      <c r="AW145" s="213"/>
      <c r="AX145" s="213"/>
    </row>
    <row r="146" s="127" customFormat="1" ht="30" customHeight="1" spans="1:50">
      <c r="A146" s="146" t="s">
        <v>61</v>
      </c>
      <c r="B146" s="147"/>
      <c r="C146" s="148" t="s">
        <v>696</v>
      </c>
      <c r="D146" s="148"/>
      <c r="E146" s="148"/>
      <c r="F146" s="148"/>
      <c r="G146" s="148"/>
      <c r="H146" s="148"/>
      <c r="I146" s="148"/>
      <c r="J146" s="148"/>
      <c r="K146" s="148"/>
      <c r="L146" s="213"/>
      <c r="M146" s="213"/>
      <c r="N146" s="213"/>
      <c r="O146" s="213"/>
      <c r="P146" s="213"/>
      <c r="Q146" s="213"/>
      <c r="R146" s="165"/>
      <c r="S146" s="165"/>
      <c r="T146" s="165"/>
      <c r="U146" s="165"/>
      <c r="V146" s="165"/>
      <c r="W146" s="165"/>
      <c r="X146" s="165"/>
      <c r="Y146" s="165"/>
      <c r="Z146" s="165"/>
      <c r="AA146" s="165"/>
      <c r="AB146" s="165"/>
      <c r="AC146" s="165"/>
      <c r="AD146" s="165">
        <f t="shared" si="84"/>
        <v>0</v>
      </c>
      <c r="AE146" s="165"/>
      <c r="AF146" s="165"/>
      <c r="AG146" s="165"/>
      <c r="AH146" s="165"/>
      <c r="AI146" s="165"/>
      <c r="AJ146" s="165"/>
      <c r="AK146" s="165"/>
      <c r="AL146" s="165"/>
      <c r="AM146" s="165"/>
      <c r="AN146" s="165"/>
      <c r="AO146" s="213"/>
      <c r="AP146" s="213"/>
      <c r="AQ146" s="213"/>
      <c r="AR146" s="213"/>
      <c r="AS146" s="213"/>
      <c r="AT146" s="213"/>
      <c r="AU146" s="213"/>
      <c r="AV146" s="213"/>
      <c r="AW146" s="213"/>
      <c r="AX146" s="213"/>
    </row>
    <row r="147" s="127" customFormat="1" ht="30" customHeight="1" spans="1:50">
      <c r="A147" s="146" t="s">
        <v>61</v>
      </c>
      <c r="B147" s="147"/>
      <c r="C147" s="148" t="s">
        <v>697</v>
      </c>
      <c r="D147" s="148"/>
      <c r="E147" s="148"/>
      <c r="F147" s="148"/>
      <c r="G147" s="148"/>
      <c r="H147" s="148"/>
      <c r="I147" s="148"/>
      <c r="J147" s="148"/>
      <c r="K147" s="148"/>
      <c r="L147" s="213"/>
      <c r="M147" s="213"/>
      <c r="N147" s="213"/>
      <c r="O147" s="213"/>
      <c r="P147" s="213"/>
      <c r="Q147" s="213"/>
      <c r="R147" s="165"/>
      <c r="S147" s="165"/>
      <c r="T147" s="165"/>
      <c r="U147" s="165"/>
      <c r="V147" s="165"/>
      <c r="W147" s="165"/>
      <c r="X147" s="165"/>
      <c r="Y147" s="165"/>
      <c r="Z147" s="165"/>
      <c r="AA147" s="165"/>
      <c r="AB147" s="165"/>
      <c r="AC147" s="165"/>
      <c r="AD147" s="165">
        <f t="shared" si="84"/>
        <v>0</v>
      </c>
      <c r="AE147" s="165"/>
      <c r="AF147" s="165"/>
      <c r="AG147" s="165"/>
      <c r="AH147" s="165"/>
      <c r="AI147" s="165"/>
      <c r="AJ147" s="165"/>
      <c r="AK147" s="165"/>
      <c r="AL147" s="165"/>
      <c r="AM147" s="165"/>
      <c r="AN147" s="165"/>
      <c r="AO147" s="213"/>
      <c r="AP147" s="213"/>
      <c r="AQ147" s="213"/>
      <c r="AR147" s="213"/>
      <c r="AS147" s="213"/>
      <c r="AT147" s="213"/>
      <c r="AU147" s="213"/>
      <c r="AV147" s="213"/>
      <c r="AW147" s="213"/>
      <c r="AX147" s="213"/>
    </row>
    <row r="148" s="127" customFormat="1" ht="30" customHeight="1" spans="1:50">
      <c r="A148" s="146" t="s">
        <v>61</v>
      </c>
      <c r="B148" s="147"/>
      <c r="C148" s="148" t="s">
        <v>698</v>
      </c>
      <c r="D148" s="148"/>
      <c r="E148" s="148"/>
      <c r="F148" s="148"/>
      <c r="G148" s="148"/>
      <c r="H148" s="148"/>
      <c r="I148" s="148"/>
      <c r="J148" s="148"/>
      <c r="K148" s="148"/>
      <c r="L148" s="213"/>
      <c r="M148" s="213"/>
      <c r="N148" s="213"/>
      <c r="O148" s="213"/>
      <c r="P148" s="213"/>
      <c r="Q148" s="213"/>
      <c r="R148" s="165"/>
      <c r="S148" s="165"/>
      <c r="T148" s="165"/>
      <c r="U148" s="165"/>
      <c r="V148" s="165"/>
      <c r="W148" s="165"/>
      <c r="X148" s="165"/>
      <c r="Y148" s="165"/>
      <c r="Z148" s="165"/>
      <c r="AA148" s="165"/>
      <c r="AB148" s="165"/>
      <c r="AC148" s="165"/>
      <c r="AD148" s="165">
        <f t="shared" si="84"/>
        <v>0</v>
      </c>
      <c r="AE148" s="165"/>
      <c r="AF148" s="165"/>
      <c r="AG148" s="165"/>
      <c r="AH148" s="165"/>
      <c r="AI148" s="165"/>
      <c r="AJ148" s="165"/>
      <c r="AK148" s="165"/>
      <c r="AL148" s="165"/>
      <c r="AM148" s="165"/>
      <c r="AN148" s="165"/>
      <c r="AO148" s="213"/>
      <c r="AP148" s="213"/>
      <c r="AQ148" s="213"/>
      <c r="AR148" s="213"/>
      <c r="AS148" s="213"/>
      <c r="AT148" s="213"/>
      <c r="AU148" s="213"/>
      <c r="AV148" s="213"/>
      <c r="AW148" s="213"/>
      <c r="AX148" s="213"/>
    </row>
    <row r="149" s="127" customFormat="1" ht="30" customHeight="1" spans="1:50">
      <c r="A149" s="146" t="s">
        <v>61</v>
      </c>
      <c r="B149" s="147"/>
      <c r="C149" s="148" t="s">
        <v>699</v>
      </c>
      <c r="D149" s="148"/>
      <c r="E149" s="148"/>
      <c r="F149" s="148"/>
      <c r="G149" s="148"/>
      <c r="H149" s="148"/>
      <c r="I149" s="148"/>
      <c r="J149" s="148"/>
      <c r="K149" s="148"/>
      <c r="L149" s="213">
        <f t="shared" ref="L149:Q149" si="87">SUM(L150:L174)</f>
        <v>25</v>
      </c>
      <c r="M149" s="213">
        <f t="shared" si="87"/>
        <v>69.3</v>
      </c>
      <c r="N149" s="213">
        <f t="shared" si="87"/>
        <v>22849</v>
      </c>
      <c r="O149" s="213">
        <f t="shared" si="87"/>
        <v>80266</v>
      </c>
      <c r="P149" s="213">
        <f t="shared" si="87"/>
        <v>20845</v>
      </c>
      <c r="Q149" s="213">
        <f t="shared" si="87"/>
        <v>8421</v>
      </c>
      <c r="R149" s="165">
        <f t="shared" ref="R149:AC149" si="88">SUM(R150:R174)</f>
        <v>10099</v>
      </c>
      <c r="S149" s="165">
        <f t="shared" si="88"/>
        <v>1119</v>
      </c>
      <c r="T149" s="165">
        <f t="shared" si="88"/>
        <v>0</v>
      </c>
      <c r="U149" s="165">
        <f t="shared" si="88"/>
        <v>3150</v>
      </c>
      <c r="V149" s="165">
        <f t="shared" si="88"/>
        <v>1200</v>
      </c>
      <c r="W149" s="165">
        <f t="shared" si="88"/>
        <v>610</v>
      </c>
      <c r="X149" s="165">
        <f t="shared" si="88"/>
        <v>2900</v>
      </c>
      <c r="Y149" s="165">
        <f t="shared" si="88"/>
        <v>1071</v>
      </c>
      <c r="Z149" s="165">
        <f t="shared" si="88"/>
        <v>49</v>
      </c>
      <c r="AA149" s="165">
        <f t="shared" si="88"/>
        <v>0</v>
      </c>
      <c r="AB149" s="165">
        <f t="shared" si="88"/>
        <v>0</v>
      </c>
      <c r="AC149" s="165">
        <f t="shared" si="88"/>
        <v>0</v>
      </c>
      <c r="AD149" s="165">
        <f t="shared" si="84"/>
        <v>7661</v>
      </c>
      <c r="AE149" s="165">
        <f t="shared" ref="AE149:AL149" si="89">SUM(AE150:AE174)</f>
        <v>4031</v>
      </c>
      <c r="AF149" s="165">
        <f t="shared" si="89"/>
        <v>0</v>
      </c>
      <c r="AG149" s="165">
        <f t="shared" si="89"/>
        <v>0</v>
      </c>
      <c r="AH149" s="165">
        <f t="shared" si="89"/>
        <v>3630</v>
      </c>
      <c r="AI149" s="165">
        <f t="shared" si="89"/>
        <v>0</v>
      </c>
      <c r="AJ149" s="165">
        <f t="shared" si="89"/>
        <v>126</v>
      </c>
      <c r="AK149" s="165">
        <f t="shared" si="89"/>
        <v>215</v>
      </c>
      <c r="AL149" s="165">
        <f t="shared" si="89"/>
        <v>2744</v>
      </c>
      <c r="AM149" s="165">
        <f>SUM(AM150:AM170)</f>
        <v>0</v>
      </c>
      <c r="AN149" s="165">
        <f>SUM(AN150:AN174)</f>
        <v>0</v>
      </c>
      <c r="AO149" s="213"/>
      <c r="AP149" s="213"/>
      <c r="AQ149" s="213"/>
      <c r="AR149" s="213"/>
      <c r="AS149" s="213"/>
      <c r="AT149" s="213"/>
      <c r="AU149" s="213"/>
      <c r="AV149" s="213"/>
      <c r="AW149" s="213"/>
      <c r="AX149" s="213"/>
    </row>
    <row r="150" s="113" customFormat="1" ht="304" customHeight="1" spans="1:50">
      <c r="A150" s="149">
        <f>SUBTOTAL(103,$E$10:E150)</f>
        <v>83</v>
      </c>
      <c r="B150" s="150" t="s">
        <v>700</v>
      </c>
      <c r="C150" s="151" t="s">
        <v>700</v>
      </c>
      <c r="D150" s="151" t="s">
        <v>64</v>
      </c>
      <c r="E150" s="151" t="s">
        <v>701</v>
      </c>
      <c r="F150" s="149" t="s">
        <v>702</v>
      </c>
      <c r="G150" s="149" t="s">
        <v>703</v>
      </c>
      <c r="H150" s="149" t="s">
        <v>68</v>
      </c>
      <c r="I150" s="149" t="s">
        <v>668</v>
      </c>
      <c r="J150" s="151" t="s">
        <v>704</v>
      </c>
      <c r="K150" s="151" t="s">
        <v>705</v>
      </c>
      <c r="L150" s="152">
        <v>1</v>
      </c>
      <c r="M150" s="152">
        <v>1</v>
      </c>
      <c r="N150" s="152">
        <v>128</v>
      </c>
      <c r="O150" s="152">
        <v>538</v>
      </c>
      <c r="P150" s="158">
        <v>1350</v>
      </c>
      <c r="Q150" s="158">
        <f t="shared" ref="Q150:Q174" si="90">S150+T150+V150+W150+Y150+Z150+AB150+AE150+AF150+AJ150+AK150+AG150</f>
        <v>0</v>
      </c>
      <c r="R150" s="152">
        <f t="shared" ref="R150:R174" si="91">S150+T150+U150+V150+W150+X150+Y150+Z150+AA150+AB150+AC150</f>
        <v>1350</v>
      </c>
      <c r="S150" s="158"/>
      <c r="T150" s="158"/>
      <c r="U150" s="158">
        <v>1350</v>
      </c>
      <c r="V150" s="152"/>
      <c r="W150" s="152"/>
      <c r="X150" s="152"/>
      <c r="Y150" s="152"/>
      <c r="Z150" s="152"/>
      <c r="AA150" s="152"/>
      <c r="AB150" s="152"/>
      <c r="AC150" s="152"/>
      <c r="AD150" s="152">
        <f t="shared" si="84"/>
        <v>0</v>
      </c>
      <c r="AE150" s="152"/>
      <c r="AF150" s="152"/>
      <c r="AG150" s="152"/>
      <c r="AH150" s="152"/>
      <c r="AI150" s="152"/>
      <c r="AJ150" s="152"/>
      <c r="AK150" s="152"/>
      <c r="AL150" s="152"/>
      <c r="AM150" s="152"/>
      <c r="AN150" s="152"/>
      <c r="AO150" s="157" t="s">
        <v>411</v>
      </c>
      <c r="AP150" s="157" t="s">
        <v>412</v>
      </c>
      <c r="AQ150" s="201" t="s">
        <v>119</v>
      </c>
      <c r="AR150" s="201" t="s">
        <v>120</v>
      </c>
      <c r="AS150" s="201" t="s">
        <v>76</v>
      </c>
      <c r="AT150" s="171" t="s">
        <v>706</v>
      </c>
      <c r="AU150" s="231" t="s">
        <v>707</v>
      </c>
      <c r="AV150" s="232" t="s">
        <v>140</v>
      </c>
      <c r="AW150" s="152" t="s">
        <v>150</v>
      </c>
      <c r="AX150" s="153"/>
    </row>
    <row r="151" s="113" customFormat="1" ht="280" customHeight="1" spans="1:50">
      <c r="A151" s="149">
        <f>SUBTOTAL(103,$E$10:E151)</f>
        <v>84</v>
      </c>
      <c r="B151" s="150" t="s">
        <v>708</v>
      </c>
      <c r="C151" s="151" t="s">
        <v>708</v>
      </c>
      <c r="D151" s="152" t="s">
        <v>64</v>
      </c>
      <c r="E151" s="158" t="s">
        <v>709</v>
      </c>
      <c r="F151" s="149" t="s">
        <v>702</v>
      </c>
      <c r="G151" s="226" t="s">
        <v>703</v>
      </c>
      <c r="H151" s="149" t="s">
        <v>68</v>
      </c>
      <c r="I151" s="149" t="s">
        <v>215</v>
      </c>
      <c r="J151" s="149" t="s">
        <v>70</v>
      </c>
      <c r="K151" s="171" t="s">
        <v>710</v>
      </c>
      <c r="L151" s="152">
        <v>1</v>
      </c>
      <c r="M151" s="152">
        <v>1</v>
      </c>
      <c r="N151" s="158">
        <v>612</v>
      </c>
      <c r="O151" s="152">
        <v>2768</v>
      </c>
      <c r="P151" s="158">
        <v>3200</v>
      </c>
      <c r="Q151" s="158">
        <f t="shared" si="90"/>
        <v>3028</v>
      </c>
      <c r="R151" s="152">
        <f t="shared" si="91"/>
        <v>312</v>
      </c>
      <c r="S151" s="158">
        <v>312</v>
      </c>
      <c r="T151" s="158"/>
      <c r="U151" s="158"/>
      <c r="V151" s="152"/>
      <c r="W151" s="152"/>
      <c r="X151" s="152"/>
      <c r="Y151" s="152"/>
      <c r="Z151" s="152"/>
      <c r="AA151" s="152"/>
      <c r="AB151" s="152"/>
      <c r="AC151" s="152"/>
      <c r="AD151" s="152">
        <f t="shared" si="84"/>
        <v>2543</v>
      </c>
      <c r="AE151" s="152">
        <v>2543</v>
      </c>
      <c r="AF151" s="152"/>
      <c r="AG151" s="152"/>
      <c r="AH151" s="152"/>
      <c r="AI151" s="152"/>
      <c r="AJ151" s="152">
        <v>63</v>
      </c>
      <c r="AK151" s="152">
        <v>110</v>
      </c>
      <c r="AL151" s="152">
        <v>172</v>
      </c>
      <c r="AM151" s="152" t="s">
        <v>711</v>
      </c>
      <c r="AN151" s="152"/>
      <c r="AO151" s="157" t="s">
        <v>84</v>
      </c>
      <c r="AP151" s="157" t="s">
        <v>85</v>
      </c>
      <c r="AQ151" s="201" t="s">
        <v>119</v>
      </c>
      <c r="AR151" s="201" t="s">
        <v>120</v>
      </c>
      <c r="AS151" s="201" t="s">
        <v>76</v>
      </c>
      <c r="AT151" s="206" t="s">
        <v>712</v>
      </c>
      <c r="AU151" s="206" t="s">
        <v>713</v>
      </c>
      <c r="AV151" s="152" t="s">
        <v>140</v>
      </c>
      <c r="AW151" s="152" t="s">
        <v>150</v>
      </c>
      <c r="AX151" s="153"/>
    </row>
    <row r="152" s="116" customFormat="1" ht="200" customHeight="1" spans="1:50">
      <c r="A152" s="149">
        <f>SUBTOTAL(103,$E$10:E152)</f>
        <v>85</v>
      </c>
      <c r="B152" s="150" t="s">
        <v>714</v>
      </c>
      <c r="C152" s="151" t="s">
        <v>714</v>
      </c>
      <c r="D152" s="152" t="s">
        <v>64</v>
      </c>
      <c r="E152" s="149" t="s">
        <v>715</v>
      </c>
      <c r="F152" s="151" t="s">
        <v>702</v>
      </c>
      <c r="G152" s="151" t="s">
        <v>703</v>
      </c>
      <c r="H152" s="152" t="s">
        <v>68</v>
      </c>
      <c r="I152" s="152" t="s">
        <v>716</v>
      </c>
      <c r="J152" s="157" t="s">
        <v>176</v>
      </c>
      <c r="K152" s="151" t="s">
        <v>717</v>
      </c>
      <c r="L152" s="216">
        <v>1</v>
      </c>
      <c r="M152" s="216">
        <v>2</v>
      </c>
      <c r="N152" s="216">
        <v>910</v>
      </c>
      <c r="O152" s="216">
        <v>3713</v>
      </c>
      <c r="P152" s="158">
        <v>1000</v>
      </c>
      <c r="Q152" s="229">
        <f t="shared" si="90"/>
        <v>0</v>
      </c>
      <c r="R152" s="216">
        <f t="shared" si="91"/>
        <v>1000</v>
      </c>
      <c r="S152" s="216"/>
      <c r="T152" s="216"/>
      <c r="U152" s="216">
        <v>1000</v>
      </c>
      <c r="V152" s="216"/>
      <c r="W152" s="216"/>
      <c r="X152" s="216"/>
      <c r="Y152" s="216"/>
      <c r="Z152" s="216"/>
      <c r="AA152" s="216"/>
      <c r="AB152" s="216"/>
      <c r="AC152" s="216"/>
      <c r="AD152" s="216">
        <f t="shared" si="84"/>
        <v>0</v>
      </c>
      <c r="AE152" s="216"/>
      <c r="AF152" s="216"/>
      <c r="AG152" s="216"/>
      <c r="AH152" s="216"/>
      <c r="AI152" s="216"/>
      <c r="AJ152" s="216"/>
      <c r="AK152" s="216"/>
      <c r="AL152" s="216"/>
      <c r="AM152" s="216"/>
      <c r="AN152" s="216"/>
      <c r="AO152" s="152" t="s">
        <v>91</v>
      </c>
      <c r="AP152" s="216" t="s">
        <v>92</v>
      </c>
      <c r="AQ152" s="198" t="s">
        <v>119</v>
      </c>
      <c r="AR152" s="233" t="s">
        <v>120</v>
      </c>
      <c r="AS152" s="233" t="s">
        <v>76</v>
      </c>
      <c r="AT152" s="234" t="s">
        <v>718</v>
      </c>
      <c r="AU152" s="235" t="s">
        <v>719</v>
      </c>
      <c r="AV152" s="216" t="s">
        <v>140</v>
      </c>
      <c r="AW152" s="216" t="s">
        <v>150</v>
      </c>
      <c r="AX152" s="152"/>
    </row>
    <row r="153" s="116" customFormat="1" ht="189" customHeight="1" spans="1:50">
      <c r="A153" s="149">
        <f>SUBTOTAL(103,$E$10:E153)</f>
        <v>86</v>
      </c>
      <c r="B153" s="150" t="s">
        <v>720</v>
      </c>
      <c r="C153" s="151" t="s">
        <v>720</v>
      </c>
      <c r="D153" s="152" t="s">
        <v>64</v>
      </c>
      <c r="E153" s="149" t="s">
        <v>721</v>
      </c>
      <c r="F153" s="149" t="s">
        <v>702</v>
      </c>
      <c r="G153" s="151" t="s">
        <v>703</v>
      </c>
      <c r="H153" s="152" t="s">
        <v>68</v>
      </c>
      <c r="I153" s="152" t="s">
        <v>722</v>
      </c>
      <c r="J153" s="157" t="s">
        <v>723</v>
      </c>
      <c r="K153" s="151" t="s">
        <v>724</v>
      </c>
      <c r="L153" s="152">
        <v>1</v>
      </c>
      <c r="M153" s="152">
        <v>3.3</v>
      </c>
      <c r="N153" s="152">
        <v>5117</v>
      </c>
      <c r="O153" s="152">
        <v>19649</v>
      </c>
      <c r="P153" s="158">
        <v>600</v>
      </c>
      <c r="Q153" s="229">
        <f t="shared" si="90"/>
        <v>600</v>
      </c>
      <c r="R153" s="216">
        <f t="shared" si="91"/>
        <v>600</v>
      </c>
      <c r="S153" s="216"/>
      <c r="T153" s="216"/>
      <c r="U153" s="216"/>
      <c r="V153" s="216"/>
      <c r="W153" s="216"/>
      <c r="X153" s="216"/>
      <c r="Y153" s="216">
        <f>502+49</f>
        <v>551</v>
      </c>
      <c r="Z153" s="216">
        <v>49</v>
      </c>
      <c r="AA153" s="216"/>
      <c r="AB153" s="216"/>
      <c r="AC153" s="216"/>
      <c r="AD153" s="216">
        <f t="shared" si="84"/>
        <v>0</v>
      </c>
      <c r="AE153" s="216"/>
      <c r="AF153" s="216"/>
      <c r="AG153" s="216"/>
      <c r="AH153" s="216"/>
      <c r="AI153" s="216"/>
      <c r="AJ153" s="216"/>
      <c r="AK153" s="216"/>
      <c r="AL153" s="216"/>
      <c r="AM153" s="216"/>
      <c r="AN153" s="216"/>
      <c r="AO153" s="152" t="s">
        <v>91</v>
      </c>
      <c r="AP153" s="152" t="s">
        <v>92</v>
      </c>
      <c r="AQ153" s="152" t="s">
        <v>725</v>
      </c>
      <c r="AR153" s="152" t="s">
        <v>726</v>
      </c>
      <c r="AS153" s="152" t="s">
        <v>727</v>
      </c>
      <c r="AT153" s="171" t="s">
        <v>728</v>
      </c>
      <c r="AU153" s="178" t="s">
        <v>719</v>
      </c>
      <c r="AV153" s="216" t="s">
        <v>140</v>
      </c>
      <c r="AW153" s="216" t="s">
        <v>150</v>
      </c>
      <c r="AX153" s="152"/>
    </row>
    <row r="154" s="129" customFormat="1" ht="364" customHeight="1" spans="1:50">
      <c r="A154" s="149">
        <f>SUBTOTAL(103,$E$10:E154)</f>
        <v>87</v>
      </c>
      <c r="B154" s="150" t="s">
        <v>729</v>
      </c>
      <c r="C154" s="152" t="s">
        <v>729</v>
      </c>
      <c r="D154" s="149" t="s">
        <v>64</v>
      </c>
      <c r="E154" s="149" t="s">
        <v>730</v>
      </c>
      <c r="F154" s="149" t="s">
        <v>702</v>
      </c>
      <c r="G154" s="149" t="s">
        <v>703</v>
      </c>
      <c r="H154" s="149" t="s">
        <v>68</v>
      </c>
      <c r="I154" s="149" t="s">
        <v>731</v>
      </c>
      <c r="J154" s="149" t="s">
        <v>231</v>
      </c>
      <c r="K154" s="167" t="s">
        <v>732</v>
      </c>
      <c r="L154" s="152">
        <v>1</v>
      </c>
      <c r="M154" s="152">
        <v>1</v>
      </c>
      <c r="N154" s="152">
        <v>630</v>
      </c>
      <c r="O154" s="158">
        <v>2656</v>
      </c>
      <c r="P154" s="158">
        <v>4030</v>
      </c>
      <c r="Q154" s="228">
        <f t="shared" si="90"/>
        <v>0</v>
      </c>
      <c r="R154" s="227">
        <f t="shared" si="91"/>
        <v>0</v>
      </c>
      <c r="S154" s="152"/>
      <c r="T154" s="152"/>
      <c r="U154" s="152"/>
      <c r="V154" s="152"/>
      <c r="W154" s="152"/>
      <c r="X154" s="152"/>
      <c r="Y154" s="152"/>
      <c r="Z154" s="152"/>
      <c r="AA154" s="152"/>
      <c r="AB154" s="152"/>
      <c r="AC154" s="152"/>
      <c r="AD154" s="152">
        <f t="shared" si="84"/>
        <v>3630</v>
      </c>
      <c r="AE154" s="152"/>
      <c r="AF154" s="152"/>
      <c r="AG154" s="152"/>
      <c r="AH154" s="152">
        <v>3630</v>
      </c>
      <c r="AI154" s="152"/>
      <c r="AJ154" s="152"/>
      <c r="AK154" s="152"/>
      <c r="AL154" s="152">
        <v>400</v>
      </c>
      <c r="AM154" s="198" t="s">
        <v>293</v>
      </c>
      <c r="AN154" s="152"/>
      <c r="AO154" s="152" t="s">
        <v>72</v>
      </c>
      <c r="AP154" s="152" t="s">
        <v>73</v>
      </c>
      <c r="AQ154" s="198" t="s">
        <v>119</v>
      </c>
      <c r="AR154" s="198" t="s">
        <v>120</v>
      </c>
      <c r="AS154" s="198" t="s">
        <v>76</v>
      </c>
      <c r="AT154" s="231" t="s">
        <v>733</v>
      </c>
      <c r="AU154" s="222" t="s">
        <v>734</v>
      </c>
      <c r="AV154" s="152" t="s">
        <v>140</v>
      </c>
      <c r="AW154" s="152" t="s">
        <v>150</v>
      </c>
      <c r="AX154" s="153"/>
    </row>
    <row r="155" s="128" customFormat="1" ht="238" customHeight="1" spans="1:50">
      <c r="A155" s="149">
        <f>SUBTOTAL(103,$E$10:E155)</f>
        <v>88</v>
      </c>
      <c r="B155" s="150" t="s">
        <v>735</v>
      </c>
      <c r="C155" s="149" t="s">
        <v>735</v>
      </c>
      <c r="D155" s="149" t="s">
        <v>64</v>
      </c>
      <c r="E155" s="149" t="s">
        <v>736</v>
      </c>
      <c r="F155" s="149" t="s">
        <v>702</v>
      </c>
      <c r="G155" s="149" t="s">
        <v>703</v>
      </c>
      <c r="H155" s="149" t="s">
        <v>68</v>
      </c>
      <c r="I155" s="149" t="s">
        <v>737</v>
      </c>
      <c r="J155" s="149" t="s">
        <v>70</v>
      </c>
      <c r="K155" s="167" t="s">
        <v>738</v>
      </c>
      <c r="L155" s="227">
        <v>1</v>
      </c>
      <c r="M155" s="227">
        <v>1</v>
      </c>
      <c r="N155" s="228">
        <v>545</v>
      </c>
      <c r="O155" s="228">
        <v>2056</v>
      </c>
      <c r="P155" s="158">
        <v>700</v>
      </c>
      <c r="Q155" s="228">
        <f t="shared" si="90"/>
        <v>0</v>
      </c>
      <c r="R155" s="227">
        <f t="shared" si="91"/>
        <v>700</v>
      </c>
      <c r="S155" s="227"/>
      <c r="T155" s="227"/>
      <c r="U155" s="227"/>
      <c r="V155" s="228"/>
      <c r="W155" s="228"/>
      <c r="X155" s="228">
        <v>700</v>
      </c>
      <c r="Y155" s="227"/>
      <c r="Z155" s="227"/>
      <c r="AA155" s="227"/>
      <c r="AB155" s="227"/>
      <c r="AC155" s="227"/>
      <c r="AD155" s="227">
        <f t="shared" si="84"/>
        <v>0</v>
      </c>
      <c r="AE155" s="227"/>
      <c r="AF155" s="227"/>
      <c r="AG155" s="227"/>
      <c r="AH155" s="227"/>
      <c r="AI155" s="227"/>
      <c r="AJ155" s="227"/>
      <c r="AK155" s="227"/>
      <c r="AL155" s="228"/>
      <c r="AM155" s="227"/>
      <c r="AN155" s="227"/>
      <c r="AO155" s="152" t="s">
        <v>106</v>
      </c>
      <c r="AP155" s="227" t="s">
        <v>107</v>
      </c>
      <c r="AQ155" s="152" t="s">
        <v>588</v>
      </c>
      <c r="AR155" s="227" t="s">
        <v>589</v>
      </c>
      <c r="AS155" s="236" t="s">
        <v>273</v>
      </c>
      <c r="AT155" s="237" t="s">
        <v>739</v>
      </c>
      <c r="AU155" s="237" t="s">
        <v>740</v>
      </c>
      <c r="AV155" s="227" t="s">
        <v>140</v>
      </c>
      <c r="AW155" s="227" t="s">
        <v>150</v>
      </c>
      <c r="AX155" s="153"/>
    </row>
    <row r="156" s="128" customFormat="1" ht="238" customHeight="1" spans="1:50">
      <c r="A156" s="149">
        <f>SUBTOTAL(103,$E$10:E156)</f>
        <v>89</v>
      </c>
      <c r="B156" s="150" t="s">
        <v>741</v>
      </c>
      <c r="C156" s="149" t="s">
        <v>741</v>
      </c>
      <c r="D156" s="149" t="s">
        <v>64</v>
      </c>
      <c r="E156" s="149" t="s">
        <v>742</v>
      </c>
      <c r="F156" s="149" t="s">
        <v>702</v>
      </c>
      <c r="G156" s="149" t="s">
        <v>703</v>
      </c>
      <c r="H156" s="149" t="s">
        <v>68</v>
      </c>
      <c r="I156" s="149" t="s">
        <v>743</v>
      </c>
      <c r="J156" s="149" t="s">
        <v>70</v>
      </c>
      <c r="K156" s="167" t="s">
        <v>744</v>
      </c>
      <c r="L156" s="152">
        <v>1</v>
      </c>
      <c r="M156" s="152">
        <v>1</v>
      </c>
      <c r="N156" s="158">
        <v>477</v>
      </c>
      <c r="O156" s="158">
        <v>1925</v>
      </c>
      <c r="P156" s="158">
        <v>310</v>
      </c>
      <c r="Q156" s="158">
        <f t="shared" si="90"/>
        <v>310</v>
      </c>
      <c r="R156" s="152">
        <f t="shared" si="91"/>
        <v>310</v>
      </c>
      <c r="S156" s="152"/>
      <c r="T156" s="152"/>
      <c r="U156" s="152"/>
      <c r="V156" s="158"/>
      <c r="W156" s="158">
        <v>310</v>
      </c>
      <c r="X156" s="158"/>
      <c r="Y156" s="152"/>
      <c r="Z156" s="152"/>
      <c r="AA156" s="152"/>
      <c r="AB156" s="152"/>
      <c r="AC156" s="152"/>
      <c r="AD156" s="152">
        <f t="shared" si="84"/>
        <v>0</v>
      </c>
      <c r="AE156" s="152"/>
      <c r="AF156" s="152"/>
      <c r="AG156" s="152"/>
      <c r="AH156" s="152"/>
      <c r="AI156" s="152"/>
      <c r="AJ156" s="152"/>
      <c r="AK156" s="152"/>
      <c r="AL156" s="158"/>
      <c r="AM156" s="152"/>
      <c r="AN156" s="152"/>
      <c r="AO156" s="152" t="s">
        <v>106</v>
      </c>
      <c r="AP156" s="152" t="s">
        <v>107</v>
      </c>
      <c r="AQ156" s="152" t="s">
        <v>588</v>
      </c>
      <c r="AR156" s="152" t="s">
        <v>589</v>
      </c>
      <c r="AS156" s="153" t="s">
        <v>273</v>
      </c>
      <c r="AT156" s="222" t="s">
        <v>745</v>
      </c>
      <c r="AU156" s="222" t="s">
        <v>746</v>
      </c>
      <c r="AV156" s="152" t="s">
        <v>140</v>
      </c>
      <c r="AW156" s="152" t="s">
        <v>150</v>
      </c>
      <c r="AX156" s="153"/>
    </row>
    <row r="157" s="128" customFormat="1" ht="238" customHeight="1" spans="1:50">
      <c r="A157" s="149">
        <f>SUBTOTAL(103,$E$10:E157)</f>
        <v>90</v>
      </c>
      <c r="B157" s="150" t="s">
        <v>747</v>
      </c>
      <c r="C157" s="149" t="s">
        <v>747</v>
      </c>
      <c r="D157" s="149" t="s">
        <v>64</v>
      </c>
      <c r="E157" s="149" t="s">
        <v>748</v>
      </c>
      <c r="F157" s="149" t="s">
        <v>702</v>
      </c>
      <c r="G157" s="149" t="s">
        <v>703</v>
      </c>
      <c r="H157" s="149" t="s">
        <v>68</v>
      </c>
      <c r="I157" s="149" t="s">
        <v>644</v>
      </c>
      <c r="J157" s="149" t="s">
        <v>70</v>
      </c>
      <c r="K157" s="167" t="s">
        <v>749</v>
      </c>
      <c r="L157" s="152">
        <v>1</v>
      </c>
      <c r="M157" s="152">
        <v>1</v>
      </c>
      <c r="N157" s="158">
        <v>558</v>
      </c>
      <c r="O157" s="158">
        <v>1997</v>
      </c>
      <c r="P157" s="158">
        <v>700</v>
      </c>
      <c r="Q157" s="158">
        <f t="shared" si="90"/>
        <v>0</v>
      </c>
      <c r="R157" s="152">
        <f t="shared" si="91"/>
        <v>700</v>
      </c>
      <c r="S157" s="152"/>
      <c r="T157" s="152"/>
      <c r="U157" s="152"/>
      <c r="V157" s="158"/>
      <c r="W157" s="158"/>
      <c r="X157" s="158">
        <v>700</v>
      </c>
      <c r="Y157" s="152"/>
      <c r="Z157" s="152"/>
      <c r="AA157" s="152"/>
      <c r="AB157" s="152"/>
      <c r="AC157" s="152"/>
      <c r="AD157" s="152">
        <f t="shared" si="84"/>
        <v>0</v>
      </c>
      <c r="AE157" s="152"/>
      <c r="AF157" s="152"/>
      <c r="AG157" s="152"/>
      <c r="AH157" s="152"/>
      <c r="AI157" s="152"/>
      <c r="AJ157" s="152"/>
      <c r="AK157" s="152"/>
      <c r="AL157" s="158"/>
      <c r="AM157" s="152"/>
      <c r="AN157" s="152"/>
      <c r="AO157" s="152" t="s">
        <v>106</v>
      </c>
      <c r="AP157" s="152" t="s">
        <v>107</v>
      </c>
      <c r="AQ157" s="152" t="s">
        <v>588</v>
      </c>
      <c r="AR157" s="152" t="s">
        <v>589</v>
      </c>
      <c r="AS157" s="153" t="s">
        <v>273</v>
      </c>
      <c r="AT157" s="222" t="s">
        <v>750</v>
      </c>
      <c r="AU157" s="222" t="s">
        <v>751</v>
      </c>
      <c r="AV157" s="152" t="s">
        <v>140</v>
      </c>
      <c r="AW157" s="152" t="s">
        <v>150</v>
      </c>
      <c r="AX157" s="153"/>
    </row>
    <row r="158" s="128" customFormat="1" ht="206" customHeight="1" spans="1:50">
      <c r="A158" s="149">
        <f>SUBTOTAL(103,$E$10:E158)</f>
        <v>91</v>
      </c>
      <c r="B158" s="150" t="s">
        <v>752</v>
      </c>
      <c r="C158" s="149" t="s">
        <v>752</v>
      </c>
      <c r="D158" s="149" t="s">
        <v>64</v>
      </c>
      <c r="E158" s="149" t="s">
        <v>753</v>
      </c>
      <c r="F158" s="149" t="s">
        <v>702</v>
      </c>
      <c r="G158" s="149" t="s">
        <v>703</v>
      </c>
      <c r="H158" s="149" t="s">
        <v>68</v>
      </c>
      <c r="I158" s="149" t="s">
        <v>754</v>
      </c>
      <c r="J158" s="149" t="s">
        <v>231</v>
      </c>
      <c r="K158" s="167" t="s">
        <v>755</v>
      </c>
      <c r="L158" s="152">
        <v>1</v>
      </c>
      <c r="M158" s="152">
        <v>1</v>
      </c>
      <c r="N158" s="158">
        <v>55</v>
      </c>
      <c r="O158" s="158">
        <v>213</v>
      </c>
      <c r="P158" s="158">
        <v>300</v>
      </c>
      <c r="Q158" s="158">
        <f t="shared" si="90"/>
        <v>300</v>
      </c>
      <c r="R158" s="152">
        <f t="shared" si="91"/>
        <v>300</v>
      </c>
      <c r="S158" s="152"/>
      <c r="T158" s="152"/>
      <c r="U158" s="152"/>
      <c r="V158" s="158">
        <v>300</v>
      </c>
      <c r="W158" s="158"/>
      <c r="X158" s="158"/>
      <c r="Y158" s="152"/>
      <c r="Z158" s="152"/>
      <c r="AA158" s="152"/>
      <c r="AB158" s="152"/>
      <c r="AC158" s="152"/>
      <c r="AD158" s="152">
        <f t="shared" si="84"/>
        <v>0</v>
      </c>
      <c r="AE158" s="152"/>
      <c r="AF158" s="152"/>
      <c r="AG158" s="152"/>
      <c r="AH158" s="152"/>
      <c r="AI158" s="152"/>
      <c r="AJ158" s="152"/>
      <c r="AK158" s="152"/>
      <c r="AL158" s="158"/>
      <c r="AM158" s="152"/>
      <c r="AN158" s="152"/>
      <c r="AO158" s="152" t="s">
        <v>72</v>
      </c>
      <c r="AP158" s="152" t="s">
        <v>73</v>
      </c>
      <c r="AQ158" s="152" t="s">
        <v>588</v>
      </c>
      <c r="AR158" s="152" t="s">
        <v>589</v>
      </c>
      <c r="AS158" s="153" t="s">
        <v>273</v>
      </c>
      <c r="AT158" s="222" t="s">
        <v>756</v>
      </c>
      <c r="AU158" s="222" t="s">
        <v>757</v>
      </c>
      <c r="AV158" s="152" t="s">
        <v>140</v>
      </c>
      <c r="AW158" s="152" t="s">
        <v>150</v>
      </c>
      <c r="AX158" s="153"/>
    </row>
    <row r="159" s="128" customFormat="1" ht="206" customHeight="1" spans="1:50">
      <c r="A159" s="149">
        <f>SUBTOTAL(103,$E$10:E159)</f>
        <v>92</v>
      </c>
      <c r="B159" s="150" t="s">
        <v>758</v>
      </c>
      <c r="C159" s="149" t="s">
        <v>758</v>
      </c>
      <c r="D159" s="149" t="s">
        <v>64</v>
      </c>
      <c r="E159" s="149" t="s">
        <v>759</v>
      </c>
      <c r="F159" s="149" t="s">
        <v>702</v>
      </c>
      <c r="G159" s="149" t="s">
        <v>703</v>
      </c>
      <c r="H159" s="149" t="s">
        <v>68</v>
      </c>
      <c r="I159" s="149" t="s">
        <v>760</v>
      </c>
      <c r="J159" s="149" t="s">
        <v>231</v>
      </c>
      <c r="K159" s="167" t="s">
        <v>761</v>
      </c>
      <c r="L159" s="152">
        <v>1</v>
      </c>
      <c r="M159" s="152">
        <v>1</v>
      </c>
      <c r="N159" s="158">
        <v>411</v>
      </c>
      <c r="O159" s="158">
        <v>1578</v>
      </c>
      <c r="P159" s="158">
        <v>300</v>
      </c>
      <c r="Q159" s="158">
        <f t="shared" si="90"/>
        <v>0</v>
      </c>
      <c r="R159" s="152">
        <f t="shared" si="91"/>
        <v>300</v>
      </c>
      <c r="S159" s="152"/>
      <c r="T159" s="152"/>
      <c r="U159" s="152"/>
      <c r="V159" s="158"/>
      <c r="W159" s="158"/>
      <c r="X159" s="158">
        <v>300</v>
      </c>
      <c r="Y159" s="152"/>
      <c r="Z159" s="152"/>
      <c r="AA159" s="152"/>
      <c r="AB159" s="152"/>
      <c r="AC159" s="152"/>
      <c r="AD159" s="152">
        <f t="shared" si="84"/>
        <v>0</v>
      </c>
      <c r="AE159" s="152"/>
      <c r="AF159" s="152"/>
      <c r="AG159" s="152"/>
      <c r="AH159" s="152"/>
      <c r="AI159" s="152"/>
      <c r="AJ159" s="152"/>
      <c r="AK159" s="152"/>
      <c r="AL159" s="158"/>
      <c r="AM159" s="152"/>
      <c r="AN159" s="152"/>
      <c r="AO159" s="152" t="s">
        <v>72</v>
      </c>
      <c r="AP159" s="152" t="s">
        <v>73</v>
      </c>
      <c r="AQ159" s="152" t="s">
        <v>588</v>
      </c>
      <c r="AR159" s="152" t="s">
        <v>589</v>
      </c>
      <c r="AS159" s="153" t="s">
        <v>273</v>
      </c>
      <c r="AT159" s="222" t="s">
        <v>762</v>
      </c>
      <c r="AU159" s="222" t="s">
        <v>757</v>
      </c>
      <c r="AV159" s="152" t="s">
        <v>140</v>
      </c>
      <c r="AW159" s="152" t="s">
        <v>150</v>
      </c>
      <c r="AX159" s="153"/>
    </row>
    <row r="160" s="128" customFormat="1" ht="206" customHeight="1" spans="1:50">
      <c r="A160" s="149">
        <f>SUBTOTAL(103,$E$10:E160)</f>
        <v>93</v>
      </c>
      <c r="B160" s="150" t="s">
        <v>763</v>
      </c>
      <c r="C160" s="149" t="s">
        <v>763</v>
      </c>
      <c r="D160" s="149" t="s">
        <v>64</v>
      </c>
      <c r="E160" s="149" t="s">
        <v>764</v>
      </c>
      <c r="F160" s="149" t="s">
        <v>702</v>
      </c>
      <c r="G160" s="149" t="s">
        <v>703</v>
      </c>
      <c r="H160" s="149" t="s">
        <v>68</v>
      </c>
      <c r="I160" s="149" t="s">
        <v>765</v>
      </c>
      <c r="J160" s="149" t="s">
        <v>231</v>
      </c>
      <c r="K160" s="167" t="s">
        <v>761</v>
      </c>
      <c r="L160" s="152">
        <v>1</v>
      </c>
      <c r="M160" s="152">
        <v>1</v>
      </c>
      <c r="N160" s="158">
        <v>215</v>
      </c>
      <c r="O160" s="158">
        <v>823</v>
      </c>
      <c r="P160" s="158">
        <v>300</v>
      </c>
      <c r="Q160" s="158">
        <f t="shared" si="90"/>
        <v>0</v>
      </c>
      <c r="R160" s="152">
        <f t="shared" si="91"/>
        <v>300</v>
      </c>
      <c r="S160" s="152"/>
      <c r="T160" s="152"/>
      <c r="U160" s="152"/>
      <c r="V160" s="158"/>
      <c r="W160" s="158"/>
      <c r="X160" s="158">
        <v>300</v>
      </c>
      <c r="Y160" s="152"/>
      <c r="Z160" s="152"/>
      <c r="AA160" s="152"/>
      <c r="AB160" s="152"/>
      <c r="AC160" s="152"/>
      <c r="AD160" s="152">
        <f t="shared" si="84"/>
        <v>0</v>
      </c>
      <c r="AE160" s="152"/>
      <c r="AF160" s="152"/>
      <c r="AG160" s="152"/>
      <c r="AH160" s="152"/>
      <c r="AI160" s="152"/>
      <c r="AJ160" s="152"/>
      <c r="AK160" s="152"/>
      <c r="AL160" s="158"/>
      <c r="AM160" s="152"/>
      <c r="AN160" s="152"/>
      <c r="AO160" s="152" t="s">
        <v>72</v>
      </c>
      <c r="AP160" s="152" t="s">
        <v>73</v>
      </c>
      <c r="AQ160" s="152" t="s">
        <v>588</v>
      </c>
      <c r="AR160" s="152" t="s">
        <v>589</v>
      </c>
      <c r="AS160" s="153" t="s">
        <v>273</v>
      </c>
      <c r="AT160" s="222" t="s">
        <v>766</v>
      </c>
      <c r="AU160" s="222" t="s">
        <v>757</v>
      </c>
      <c r="AV160" s="152" t="s">
        <v>140</v>
      </c>
      <c r="AW160" s="152" t="s">
        <v>150</v>
      </c>
      <c r="AX160" s="153"/>
    </row>
    <row r="161" s="128" customFormat="1" ht="206" customHeight="1" spans="1:50">
      <c r="A161" s="149">
        <f>SUBTOTAL(103,$E$10:E161)</f>
        <v>94</v>
      </c>
      <c r="B161" s="150" t="s">
        <v>767</v>
      </c>
      <c r="C161" s="149" t="s">
        <v>767</v>
      </c>
      <c r="D161" s="149" t="s">
        <v>64</v>
      </c>
      <c r="E161" s="149" t="s">
        <v>768</v>
      </c>
      <c r="F161" s="149" t="s">
        <v>702</v>
      </c>
      <c r="G161" s="149" t="s">
        <v>703</v>
      </c>
      <c r="H161" s="149" t="s">
        <v>68</v>
      </c>
      <c r="I161" s="149" t="s">
        <v>769</v>
      </c>
      <c r="J161" s="149" t="s">
        <v>231</v>
      </c>
      <c r="K161" s="167" t="s">
        <v>761</v>
      </c>
      <c r="L161" s="152">
        <v>1</v>
      </c>
      <c r="M161" s="152">
        <v>1</v>
      </c>
      <c r="N161" s="158">
        <v>204</v>
      </c>
      <c r="O161" s="158">
        <v>816</v>
      </c>
      <c r="P161" s="158">
        <v>300</v>
      </c>
      <c r="Q161" s="158">
        <f t="shared" si="90"/>
        <v>0</v>
      </c>
      <c r="R161" s="152">
        <f t="shared" si="91"/>
        <v>300</v>
      </c>
      <c r="S161" s="152"/>
      <c r="T161" s="152"/>
      <c r="U161" s="152"/>
      <c r="V161" s="158"/>
      <c r="W161" s="158"/>
      <c r="X161" s="158">
        <v>300</v>
      </c>
      <c r="Y161" s="152"/>
      <c r="Z161" s="152"/>
      <c r="AA161" s="152"/>
      <c r="AB161" s="152"/>
      <c r="AC161" s="152"/>
      <c r="AD161" s="152">
        <f t="shared" si="84"/>
        <v>0</v>
      </c>
      <c r="AE161" s="152"/>
      <c r="AF161" s="152"/>
      <c r="AG161" s="152"/>
      <c r="AH161" s="152"/>
      <c r="AI161" s="152"/>
      <c r="AJ161" s="152"/>
      <c r="AK161" s="152"/>
      <c r="AL161" s="158"/>
      <c r="AM161" s="152"/>
      <c r="AN161" s="152"/>
      <c r="AO161" s="152" t="s">
        <v>72</v>
      </c>
      <c r="AP161" s="152" t="s">
        <v>73</v>
      </c>
      <c r="AQ161" s="152" t="s">
        <v>588</v>
      </c>
      <c r="AR161" s="152" t="s">
        <v>589</v>
      </c>
      <c r="AS161" s="153" t="s">
        <v>273</v>
      </c>
      <c r="AT161" s="222" t="s">
        <v>770</v>
      </c>
      <c r="AU161" s="222" t="s">
        <v>757</v>
      </c>
      <c r="AV161" s="152" t="s">
        <v>140</v>
      </c>
      <c r="AW161" s="152" t="s">
        <v>150</v>
      </c>
      <c r="AX161" s="153"/>
    </row>
    <row r="162" s="128" customFormat="1" ht="150" customHeight="1" spans="1:50">
      <c r="A162" s="149">
        <f>SUBTOTAL(103,$E$10:E162)</f>
        <v>95</v>
      </c>
      <c r="B162" s="150" t="s">
        <v>771</v>
      </c>
      <c r="C162" s="149" t="s">
        <v>771</v>
      </c>
      <c r="D162" s="149" t="s">
        <v>64</v>
      </c>
      <c r="E162" s="149" t="s">
        <v>772</v>
      </c>
      <c r="F162" s="149" t="s">
        <v>702</v>
      </c>
      <c r="G162" s="149" t="s">
        <v>703</v>
      </c>
      <c r="H162" s="149" t="s">
        <v>68</v>
      </c>
      <c r="I162" s="149" t="s">
        <v>773</v>
      </c>
      <c r="J162" s="149" t="s">
        <v>70</v>
      </c>
      <c r="K162" s="167" t="s">
        <v>774</v>
      </c>
      <c r="L162" s="152">
        <v>1</v>
      </c>
      <c r="M162" s="152">
        <v>1</v>
      </c>
      <c r="N162" s="158">
        <v>108</v>
      </c>
      <c r="O162" s="158">
        <v>360</v>
      </c>
      <c r="P162" s="158">
        <v>300</v>
      </c>
      <c r="Q162" s="158">
        <f t="shared" si="90"/>
        <v>300</v>
      </c>
      <c r="R162" s="152">
        <f t="shared" si="91"/>
        <v>300</v>
      </c>
      <c r="S162" s="152"/>
      <c r="T162" s="152"/>
      <c r="U162" s="152"/>
      <c r="V162" s="158">
        <v>300</v>
      </c>
      <c r="W162" s="158"/>
      <c r="X162" s="158"/>
      <c r="Y162" s="152"/>
      <c r="Z162" s="152"/>
      <c r="AA162" s="152"/>
      <c r="AB162" s="152"/>
      <c r="AC162" s="152"/>
      <c r="AD162" s="152">
        <f t="shared" si="84"/>
        <v>0</v>
      </c>
      <c r="AE162" s="152"/>
      <c r="AF162" s="152"/>
      <c r="AG162" s="152"/>
      <c r="AH162" s="152"/>
      <c r="AI162" s="152"/>
      <c r="AJ162" s="152"/>
      <c r="AK162" s="152"/>
      <c r="AL162" s="158"/>
      <c r="AM162" s="152"/>
      <c r="AN162" s="152"/>
      <c r="AO162" s="152" t="s">
        <v>84</v>
      </c>
      <c r="AP162" s="152" t="s">
        <v>85</v>
      </c>
      <c r="AQ162" s="152" t="s">
        <v>588</v>
      </c>
      <c r="AR162" s="152" t="s">
        <v>589</v>
      </c>
      <c r="AS162" s="153" t="s">
        <v>273</v>
      </c>
      <c r="AT162" s="222" t="s">
        <v>775</v>
      </c>
      <c r="AU162" s="222" t="s">
        <v>776</v>
      </c>
      <c r="AV162" s="152" t="s">
        <v>140</v>
      </c>
      <c r="AW162" s="152" t="s">
        <v>150</v>
      </c>
      <c r="AX162" s="153"/>
    </row>
    <row r="163" s="128" customFormat="1" ht="232" customHeight="1" spans="1:50">
      <c r="A163" s="149">
        <f>SUBTOTAL(103,$E$10:E163)</f>
        <v>96</v>
      </c>
      <c r="B163" s="150" t="s">
        <v>777</v>
      </c>
      <c r="C163" s="149" t="s">
        <v>777</v>
      </c>
      <c r="D163" s="149" t="s">
        <v>64</v>
      </c>
      <c r="E163" s="149" t="s">
        <v>778</v>
      </c>
      <c r="F163" s="149" t="s">
        <v>702</v>
      </c>
      <c r="G163" s="149" t="s">
        <v>703</v>
      </c>
      <c r="H163" s="149" t="s">
        <v>68</v>
      </c>
      <c r="I163" s="149" t="s">
        <v>779</v>
      </c>
      <c r="J163" s="149" t="s">
        <v>70</v>
      </c>
      <c r="K163" s="167" t="s">
        <v>780</v>
      </c>
      <c r="L163" s="152">
        <v>1</v>
      </c>
      <c r="M163" s="152">
        <v>1</v>
      </c>
      <c r="N163" s="158">
        <v>435</v>
      </c>
      <c r="O163" s="158">
        <v>1884</v>
      </c>
      <c r="P163" s="158">
        <v>300</v>
      </c>
      <c r="Q163" s="158">
        <f t="shared" si="90"/>
        <v>300</v>
      </c>
      <c r="R163" s="152">
        <f t="shared" si="91"/>
        <v>300</v>
      </c>
      <c r="S163" s="152"/>
      <c r="T163" s="152"/>
      <c r="U163" s="152"/>
      <c r="V163" s="158">
        <v>300</v>
      </c>
      <c r="W163" s="158"/>
      <c r="X163" s="158"/>
      <c r="Y163" s="152"/>
      <c r="Z163" s="152"/>
      <c r="AA163" s="152"/>
      <c r="AB163" s="152"/>
      <c r="AC163" s="152"/>
      <c r="AD163" s="152">
        <f t="shared" si="84"/>
        <v>0</v>
      </c>
      <c r="AE163" s="152"/>
      <c r="AF163" s="152"/>
      <c r="AG163" s="152"/>
      <c r="AH163" s="152"/>
      <c r="AI163" s="152"/>
      <c r="AJ163" s="152"/>
      <c r="AK163" s="152"/>
      <c r="AL163" s="158"/>
      <c r="AM163" s="152"/>
      <c r="AN163" s="152"/>
      <c r="AO163" s="152" t="s">
        <v>162</v>
      </c>
      <c r="AP163" s="152" t="s">
        <v>163</v>
      </c>
      <c r="AQ163" s="152" t="s">
        <v>588</v>
      </c>
      <c r="AR163" s="152" t="s">
        <v>589</v>
      </c>
      <c r="AS163" s="153" t="s">
        <v>273</v>
      </c>
      <c r="AT163" s="222" t="s">
        <v>781</v>
      </c>
      <c r="AU163" s="222" t="s">
        <v>782</v>
      </c>
      <c r="AV163" s="152" t="s">
        <v>140</v>
      </c>
      <c r="AW163" s="152" t="s">
        <v>150</v>
      </c>
      <c r="AX163" s="153"/>
    </row>
    <row r="164" s="128" customFormat="1" ht="232" customHeight="1" spans="1:50">
      <c r="A164" s="149">
        <f>SUBTOTAL(103,$E$10:E164)</f>
        <v>97</v>
      </c>
      <c r="B164" s="150" t="s">
        <v>783</v>
      </c>
      <c r="C164" s="149" t="s">
        <v>783</v>
      </c>
      <c r="D164" s="149" t="s">
        <v>64</v>
      </c>
      <c r="E164" s="149" t="s">
        <v>784</v>
      </c>
      <c r="F164" s="149" t="s">
        <v>702</v>
      </c>
      <c r="G164" s="149" t="s">
        <v>703</v>
      </c>
      <c r="H164" s="149" t="s">
        <v>68</v>
      </c>
      <c r="I164" s="149" t="s">
        <v>785</v>
      </c>
      <c r="J164" s="149" t="s">
        <v>291</v>
      </c>
      <c r="K164" s="167" t="s">
        <v>786</v>
      </c>
      <c r="L164" s="152">
        <v>1</v>
      </c>
      <c r="M164" s="152">
        <v>1</v>
      </c>
      <c r="N164" s="158">
        <v>162</v>
      </c>
      <c r="O164" s="158">
        <v>567</v>
      </c>
      <c r="P164" s="158">
        <v>300</v>
      </c>
      <c r="Q164" s="158">
        <f t="shared" si="90"/>
        <v>0</v>
      </c>
      <c r="R164" s="152">
        <f t="shared" si="91"/>
        <v>300</v>
      </c>
      <c r="S164" s="152"/>
      <c r="T164" s="152"/>
      <c r="U164" s="152"/>
      <c r="V164" s="158"/>
      <c r="W164" s="158"/>
      <c r="X164" s="158">
        <v>300</v>
      </c>
      <c r="Y164" s="152"/>
      <c r="Z164" s="152"/>
      <c r="AA164" s="152"/>
      <c r="AB164" s="152"/>
      <c r="AC164" s="152"/>
      <c r="AD164" s="152">
        <f t="shared" si="84"/>
        <v>0</v>
      </c>
      <c r="AE164" s="152"/>
      <c r="AF164" s="152"/>
      <c r="AG164" s="152"/>
      <c r="AH164" s="152"/>
      <c r="AI164" s="152"/>
      <c r="AJ164" s="152"/>
      <c r="AK164" s="152"/>
      <c r="AL164" s="158"/>
      <c r="AM164" s="152"/>
      <c r="AN164" s="152"/>
      <c r="AO164" s="152" t="s">
        <v>787</v>
      </c>
      <c r="AP164" s="152" t="s">
        <v>788</v>
      </c>
      <c r="AQ164" s="152" t="s">
        <v>588</v>
      </c>
      <c r="AR164" s="152" t="s">
        <v>589</v>
      </c>
      <c r="AS164" s="153" t="s">
        <v>273</v>
      </c>
      <c r="AT164" s="222" t="s">
        <v>789</v>
      </c>
      <c r="AU164" s="222" t="s">
        <v>790</v>
      </c>
      <c r="AV164" s="152" t="s">
        <v>140</v>
      </c>
      <c r="AW164" s="152" t="s">
        <v>150</v>
      </c>
      <c r="AX164" s="153"/>
    </row>
    <row r="165" s="128" customFormat="1" ht="207" customHeight="1" spans="1:50">
      <c r="A165" s="149">
        <f>SUBTOTAL(103,$E$10:E165)</f>
        <v>98</v>
      </c>
      <c r="B165" s="150" t="s">
        <v>791</v>
      </c>
      <c r="C165" s="149" t="s">
        <v>791</v>
      </c>
      <c r="D165" s="149" t="s">
        <v>64</v>
      </c>
      <c r="E165" s="149" t="s">
        <v>792</v>
      </c>
      <c r="F165" s="149" t="s">
        <v>702</v>
      </c>
      <c r="G165" s="149" t="s">
        <v>703</v>
      </c>
      <c r="H165" s="149" t="s">
        <v>68</v>
      </c>
      <c r="I165" s="149" t="s">
        <v>793</v>
      </c>
      <c r="J165" s="149" t="s">
        <v>70</v>
      </c>
      <c r="K165" s="167" t="s">
        <v>794</v>
      </c>
      <c r="L165" s="152">
        <v>1</v>
      </c>
      <c r="M165" s="152">
        <v>1</v>
      </c>
      <c r="N165" s="158">
        <v>526</v>
      </c>
      <c r="O165" s="158">
        <v>2027</v>
      </c>
      <c r="P165" s="158">
        <v>300</v>
      </c>
      <c r="Q165" s="158">
        <f t="shared" si="90"/>
        <v>300</v>
      </c>
      <c r="R165" s="152">
        <f t="shared" si="91"/>
        <v>300</v>
      </c>
      <c r="S165" s="152"/>
      <c r="T165" s="152"/>
      <c r="U165" s="152"/>
      <c r="V165" s="158"/>
      <c r="W165" s="158">
        <v>300</v>
      </c>
      <c r="X165" s="158"/>
      <c r="Y165" s="152"/>
      <c r="Z165" s="152"/>
      <c r="AA165" s="152"/>
      <c r="AB165" s="152"/>
      <c r="AC165" s="152"/>
      <c r="AD165" s="152">
        <f t="shared" si="84"/>
        <v>0</v>
      </c>
      <c r="AE165" s="152"/>
      <c r="AF165" s="152"/>
      <c r="AG165" s="152"/>
      <c r="AH165" s="152"/>
      <c r="AI165" s="152"/>
      <c r="AJ165" s="152"/>
      <c r="AK165" s="152"/>
      <c r="AL165" s="158"/>
      <c r="AM165" s="152"/>
      <c r="AN165" s="152"/>
      <c r="AO165" s="152" t="s">
        <v>106</v>
      </c>
      <c r="AP165" s="152" t="s">
        <v>107</v>
      </c>
      <c r="AQ165" s="152" t="s">
        <v>588</v>
      </c>
      <c r="AR165" s="152" t="s">
        <v>589</v>
      </c>
      <c r="AS165" s="153" t="s">
        <v>273</v>
      </c>
      <c r="AT165" s="222" t="s">
        <v>795</v>
      </c>
      <c r="AU165" s="222" t="s">
        <v>796</v>
      </c>
      <c r="AV165" s="152" t="s">
        <v>140</v>
      </c>
      <c r="AW165" s="152" t="s">
        <v>150</v>
      </c>
      <c r="AX165" s="153"/>
    </row>
    <row r="166" s="128" customFormat="1" ht="232" customHeight="1" spans="1:50">
      <c r="A166" s="149">
        <f>SUBTOTAL(103,$E$10:E166)</f>
        <v>99</v>
      </c>
      <c r="B166" s="150" t="s">
        <v>797</v>
      </c>
      <c r="C166" s="149" t="s">
        <v>797</v>
      </c>
      <c r="D166" s="149" t="s">
        <v>64</v>
      </c>
      <c r="E166" s="149" t="s">
        <v>798</v>
      </c>
      <c r="F166" s="149" t="s">
        <v>702</v>
      </c>
      <c r="G166" s="149" t="s">
        <v>703</v>
      </c>
      <c r="H166" s="149" t="s">
        <v>68</v>
      </c>
      <c r="I166" s="149" t="s">
        <v>799</v>
      </c>
      <c r="J166" s="149" t="s">
        <v>70</v>
      </c>
      <c r="K166" s="167" t="s">
        <v>800</v>
      </c>
      <c r="L166" s="152">
        <v>1</v>
      </c>
      <c r="M166" s="152">
        <v>1</v>
      </c>
      <c r="N166" s="158">
        <v>582</v>
      </c>
      <c r="O166" s="158">
        <v>2180</v>
      </c>
      <c r="P166" s="158">
        <v>300</v>
      </c>
      <c r="Q166" s="158">
        <f t="shared" si="90"/>
        <v>300</v>
      </c>
      <c r="R166" s="152">
        <f t="shared" si="91"/>
        <v>300</v>
      </c>
      <c r="S166" s="152"/>
      <c r="T166" s="152"/>
      <c r="U166" s="152"/>
      <c r="V166" s="158">
        <v>300</v>
      </c>
      <c r="W166" s="158"/>
      <c r="X166" s="158"/>
      <c r="Y166" s="152"/>
      <c r="Z166" s="152"/>
      <c r="AA166" s="152"/>
      <c r="AB166" s="152"/>
      <c r="AC166" s="152"/>
      <c r="AD166" s="152">
        <f t="shared" si="84"/>
        <v>0</v>
      </c>
      <c r="AE166" s="152"/>
      <c r="AF166" s="152"/>
      <c r="AG166" s="152"/>
      <c r="AH166" s="152"/>
      <c r="AI166" s="152"/>
      <c r="AJ166" s="152"/>
      <c r="AK166" s="152"/>
      <c r="AL166" s="158"/>
      <c r="AM166" s="152"/>
      <c r="AN166" s="152"/>
      <c r="AO166" s="152" t="s">
        <v>106</v>
      </c>
      <c r="AP166" s="152" t="s">
        <v>107</v>
      </c>
      <c r="AQ166" s="152" t="s">
        <v>588</v>
      </c>
      <c r="AR166" s="152" t="s">
        <v>589</v>
      </c>
      <c r="AS166" s="153" t="s">
        <v>273</v>
      </c>
      <c r="AT166" s="222" t="s">
        <v>801</v>
      </c>
      <c r="AU166" s="222" t="s">
        <v>802</v>
      </c>
      <c r="AV166" s="152" t="s">
        <v>140</v>
      </c>
      <c r="AW166" s="152" t="s">
        <v>150</v>
      </c>
      <c r="AX166" s="153"/>
    </row>
    <row r="167" s="128" customFormat="1" ht="198" customHeight="1" spans="1:50">
      <c r="A167" s="149">
        <f>SUBTOTAL(103,$E$10:E167)</f>
        <v>100</v>
      </c>
      <c r="B167" s="150" t="s">
        <v>803</v>
      </c>
      <c r="C167" s="149" t="s">
        <v>803</v>
      </c>
      <c r="D167" s="149" t="s">
        <v>64</v>
      </c>
      <c r="E167" s="149" t="s">
        <v>804</v>
      </c>
      <c r="F167" s="149" t="s">
        <v>702</v>
      </c>
      <c r="G167" s="149" t="s">
        <v>703</v>
      </c>
      <c r="H167" s="149" t="s">
        <v>68</v>
      </c>
      <c r="I167" s="149" t="s">
        <v>731</v>
      </c>
      <c r="J167" s="149" t="s">
        <v>231</v>
      </c>
      <c r="K167" s="167" t="s">
        <v>805</v>
      </c>
      <c r="L167" s="152">
        <v>1</v>
      </c>
      <c r="M167" s="152">
        <v>1</v>
      </c>
      <c r="N167" s="158">
        <v>213</v>
      </c>
      <c r="O167" s="158">
        <v>834</v>
      </c>
      <c r="P167" s="158">
        <v>300</v>
      </c>
      <c r="Q167" s="158">
        <f t="shared" si="90"/>
        <v>0</v>
      </c>
      <c r="R167" s="152">
        <f t="shared" si="91"/>
        <v>300</v>
      </c>
      <c r="S167" s="152"/>
      <c r="T167" s="152"/>
      <c r="U167" s="152"/>
      <c r="V167" s="158"/>
      <c r="W167" s="158"/>
      <c r="X167" s="158">
        <v>300</v>
      </c>
      <c r="Y167" s="152"/>
      <c r="Z167" s="152"/>
      <c r="AA167" s="152"/>
      <c r="AB167" s="152"/>
      <c r="AC167" s="152"/>
      <c r="AD167" s="152">
        <f t="shared" si="84"/>
        <v>0</v>
      </c>
      <c r="AE167" s="152"/>
      <c r="AF167" s="152"/>
      <c r="AG167" s="152"/>
      <c r="AH167" s="152"/>
      <c r="AI167" s="152"/>
      <c r="AJ167" s="152"/>
      <c r="AK167" s="152"/>
      <c r="AL167" s="158"/>
      <c r="AM167" s="152"/>
      <c r="AN167" s="152"/>
      <c r="AO167" s="152" t="s">
        <v>72</v>
      </c>
      <c r="AP167" s="152" t="s">
        <v>73</v>
      </c>
      <c r="AQ167" s="152" t="s">
        <v>588</v>
      </c>
      <c r="AR167" s="152" t="s">
        <v>589</v>
      </c>
      <c r="AS167" s="153" t="s">
        <v>273</v>
      </c>
      <c r="AT167" s="222" t="s">
        <v>806</v>
      </c>
      <c r="AU167" s="222" t="s">
        <v>757</v>
      </c>
      <c r="AV167" s="152" t="s">
        <v>140</v>
      </c>
      <c r="AW167" s="152" t="s">
        <v>150</v>
      </c>
      <c r="AX167" s="153"/>
    </row>
    <row r="168" s="128" customFormat="1" ht="150" customHeight="1" spans="1:50">
      <c r="A168" s="149">
        <f>SUBTOTAL(103,$E$10:E168)</f>
        <v>101</v>
      </c>
      <c r="B168" s="150" t="s">
        <v>807</v>
      </c>
      <c r="C168" s="149" t="s">
        <v>807</v>
      </c>
      <c r="D168" s="149" t="s">
        <v>64</v>
      </c>
      <c r="E168" s="149" t="s">
        <v>808</v>
      </c>
      <c r="F168" s="151" t="s">
        <v>702</v>
      </c>
      <c r="G168" s="151" t="s">
        <v>809</v>
      </c>
      <c r="H168" s="149" t="s">
        <v>68</v>
      </c>
      <c r="I168" s="149" t="s">
        <v>175</v>
      </c>
      <c r="J168" s="149" t="s">
        <v>231</v>
      </c>
      <c r="K168" s="151" t="s">
        <v>810</v>
      </c>
      <c r="L168" s="152">
        <v>1</v>
      </c>
      <c r="M168" s="152">
        <v>1</v>
      </c>
      <c r="N168" s="158">
        <v>796</v>
      </c>
      <c r="O168" s="158">
        <v>3224</v>
      </c>
      <c r="P168" s="152">
        <v>300</v>
      </c>
      <c r="Q168" s="152">
        <f t="shared" si="90"/>
        <v>300</v>
      </c>
      <c r="R168" s="152">
        <f t="shared" si="91"/>
        <v>300</v>
      </c>
      <c r="S168" s="152">
        <v>300</v>
      </c>
      <c r="T168" s="152"/>
      <c r="U168" s="152"/>
      <c r="V168" s="152"/>
      <c r="W168" s="152"/>
      <c r="X168" s="152"/>
      <c r="Y168" s="152"/>
      <c r="Z168" s="152"/>
      <c r="AA168" s="152"/>
      <c r="AB168" s="152"/>
      <c r="AC168" s="152"/>
      <c r="AD168" s="152">
        <f t="shared" si="84"/>
        <v>0</v>
      </c>
      <c r="AE168" s="152"/>
      <c r="AF168" s="152"/>
      <c r="AG168" s="152"/>
      <c r="AH168" s="152"/>
      <c r="AI168" s="152"/>
      <c r="AJ168" s="152"/>
      <c r="AK168" s="152"/>
      <c r="AL168" s="152"/>
      <c r="AM168" s="152"/>
      <c r="AN168" s="152"/>
      <c r="AO168" s="152" t="s">
        <v>91</v>
      </c>
      <c r="AP168" s="152" t="s">
        <v>92</v>
      </c>
      <c r="AQ168" s="152" t="s">
        <v>811</v>
      </c>
      <c r="AR168" s="152" t="s">
        <v>812</v>
      </c>
      <c r="AS168" s="153" t="s">
        <v>727</v>
      </c>
      <c r="AT168" s="222" t="s">
        <v>728</v>
      </c>
      <c r="AU168" s="222" t="s">
        <v>719</v>
      </c>
      <c r="AV168" s="152" t="s">
        <v>140</v>
      </c>
      <c r="AW168" s="152" t="s">
        <v>150</v>
      </c>
      <c r="AX168" s="153"/>
    </row>
    <row r="169" s="128" customFormat="1" ht="197" customHeight="1" spans="1:50">
      <c r="A169" s="149">
        <f>SUBTOTAL(103,$E$10:E169)</f>
        <v>102</v>
      </c>
      <c r="B169" s="150" t="s">
        <v>813</v>
      </c>
      <c r="C169" s="149" t="s">
        <v>813</v>
      </c>
      <c r="D169" s="149" t="s">
        <v>64</v>
      </c>
      <c r="E169" s="149" t="s">
        <v>814</v>
      </c>
      <c r="F169" s="151" t="s">
        <v>702</v>
      </c>
      <c r="G169" s="151" t="s">
        <v>809</v>
      </c>
      <c r="H169" s="149" t="s">
        <v>68</v>
      </c>
      <c r="I169" s="149" t="s">
        <v>655</v>
      </c>
      <c r="J169" s="149" t="s">
        <v>815</v>
      </c>
      <c r="K169" s="167" t="s">
        <v>816</v>
      </c>
      <c r="L169" s="152">
        <v>1</v>
      </c>
      <c r="M169" s="152">
        <v>1</v>
      </c>
      <c r="N169" s="158">
        <v>477</v>
      </c>
      <c r="O169" s="158">
        <v>1669</v>
      </c>
      <c r="P169" s="152">
        <v>2000</v>
      </c>
      <c r="Q169" s="152">
        <f t="shared" si="90"/>
        <v>1828</v>
      </c>
      <c r="R169" s="152">
        <f t="shared" si="91"/>
        <v>172</v>
      </c>
      <c r="S169" s="152">
        <v>172</v>
      </c>
      <c r="T169" s="152"/>
      <c r="U169" s="152"/>
      <c r="V169" s="152"/>
      <c r="W169" s="152"/>
      <c r="X169" s="152"/>
      <c r="Y169" s="152"/>
      <c r="Z169" s="152"/>
      <c r="AA169" s="152"/>
      <c r="AB169" s="152"/>
      <c r="AC169" s="152"/>
      <c r="AD169" s="152">
        <f t="shared" si="84"/>
        <v>1488</v>
      </c>
      <c r="AE169" s="152">
        <v>1488</v>
      </c>
      <c r="AF169" s="152"/>
      <c r="AG169" s="152"/>
      <c r="AH169" s="152"/>
      <c r="AI169" s="152"/>
      <c r="AJ169" s="152">
        <v>63</v>
      </c>
      <c r="AK169" s="152">
        <v>105</v>
      </c>
      <c r="AL169" s="152">
        <v>172</v>
      </c>
      <c r="AM169" s="152" t="s">
        <v>817</v>
      </c>
      <c r="AN169" s="152"/>
      <c r="AO169" s="152" t="s">
        <v>658</v>
      </c>
      <c r="AP169" s="152" t="s">
        <v>659</v>
      </c>
      <c r="AQ169" s="198" t="s">
        <v>119</v>
      </c>
      <c r="AR169" s="198" t="s">
        <v>120</v>
      </c>
      <c r="AS169" s="201" t="s">
        <v>76</v>
      </c>
      <c r="AT169" s="231" t="s">
        <v>818</v>
      </c>
      <c r="AU169" s="231" t="s">
        <v>819</v>
      </c>
      <c r="AV169" s="152" t="s">
        <v>140</v>
      </c>
      <c r="AW169" s="152" t="s">
        <v>150</v>
      </c>
      <c r="AX169" s="153"/>
    </row>
    <row r="170" s="128" customFormat="1" ht="221" customHeight="1" spans="1:50">
      <c r="A170" s="149">
        <f>SUBTOTAL(103,$E$10:E170)</f>
        <v>103</v>
      </c>
      <c r="B170" s="150" t="s">
        <v>820</v>
      </c>
      <c r="C170" s="149" t="s">
        <v>820</v>
      </c>
      <c r="D170" s="149" t="s">
        <v>64</v>
      </c>
      <c r="E170" s="149" t="s">
        <v>821</v>
      </c>
      <c r="F170" s="211" t="s">
        <v>695</v>
      </c>
      <c r="G170" s="211" t="s">
        <v>822</v>
      </c>
      <c r="H170" s="149" t="s">
        <v>68</v>
      </c>
      <c r="I170" s="149" t="s">
        <v>655</v>
      </c>
      <c r="J170" s="149" t="s">
        <v>815</v>
      </c>
      <c r="K170" s="167" t="s">
        <v>823</v>
      </c>
      <c r="L170" s="152">
        <v>1</v>
      </c>
      <c r="M170" s="152">
        <v>1</v>
      </c>
      <c r="N170" s="158">
        <v>477</v>
      </c>
      <c r="O170" s="158">
        <v>1669</v>
      </c>
      <c r="P170" s="152">
        <v>2500</v>
      </c>
      <c r="Q170" s="152">
        <f t="shared" si="90"/>
        <v>0</v>
      </c>
      <c r="R170" s="152">
        <f t="shared" si="91"/>
        <v>500</v>
      </c>
      <c r="S170" s="152"/>
      <c r="T170" s="152"/>
      <c r="U170" s="152">
        <v>500</v>
      </c>
      <c r="V170" s="152"/>
      <c r="W170" s="152"/>
      <c r="X170" s="152"/>
      <c r="Y170" s="152"/>
      <c r="Z170" s="152"/>
      <c r="AA170" s="152"/>
      <c r="AB170" s="152"/>
      <c r="AC170" s="152"/>
      <c r="AD170" s="152">
        <f t="shared" si="84"/>
        <v>0</v>
      </c>
      <c r="AE170" s="152"/>
      <c r="AF170" s="152"/>
      <c r="AG170" s="152"/>
      <c r="AH170" s="152"/>
      <c r="AI170" s="152"/>
      <c r="AJ170" s="152"/>
      <c r="AK170" s="152"/>
      <c r="AL170" s="152">
        <v>2000</v>
      </c>
      <c r="AM170" s="198" t="s">
        <v>824</v>
      </c>
      <c r="AN170" s="152"/>
      <c r="AO170" s="198" t="s">
        <v>119</v>
      </c>
      <c r="AP170" s="198" t="s">
        <v>120</v>
      </c>
      <c r="AQ170" s="198" t="s">
        <v>119</v>
      </c>
      <c r="AR170" s="198" t="s">
        <v>120</v>
      </c>
      <c r="AS170" s="201" t="s">
        <v>76</v>
      </c>
      <c r="AT170" s="231" t="s">
        <v>818</v>
      </c>
      <c r="AU170" s="231" t="s">
        <v>819</v>
      </c>
      <c r="AV170" s="152" t="s">
        <v>140</v>
      </c>
      <c r="AW170" s="152" t="s">
        <v>150</v>
      </c>
      <c r="AX170" s="153"/>
    </row>
    <row r="171" s="130" customFormat="1" ht="159" customHeight="1" spans="1:50">
      <c r="A171" s="149">
        <f>SUBTOTAL(103,$E$10:E171)</f>
        <v>104</v>
      </c>
      <c r="B171" s="150" t="s">
        <v>825</v>
      </c>
      <c r="C171" s="151" t="s">
        <v>825</v>
      </c>
      <c r="D171" s="151" t="s">
        <v>64</v>
      </c>
      <c r="E171" s="149" t="s">
        <v>826</v>
      </c>
      <c r="F171" s="149" t="s">
        <v>695</v>
      </c>
      <c r="G171" s="149" t="s">
        <v>822</v>
      </c>
      <c r="H171" s="149" t="s">
        <v>68</v>
      </c>
      <c r="I171" s="149" t="s">
        <v>668</v>
      </c>
      <c r="J171" s="151" t="s">
        <v>70</v>
      </c>
      <c r="K171" s="167" t="s">
        <v>827</v>
      </c>
      <c r="L171" s="149">
        <v>1</v>
      </c>
      <c r="M171" s="149">
        <v>1</v>
      </c>
      <c r="N171" s="149">
        <v>110</v>
      </c>
      <c r="O171" s="149">
        <v>473</v>
      </c>
      <c r="P171" s="149">
        <v>50</v>
      </c>
      <c r="Q171" s="149">
        <f t="shared" si="90"/>
        <v>50</v>
      </c>
      <c r="R171" s="149">
        <f t="shared" si="91"/>
        <v>50</v>
      </c>
      <c r="S171" s="151">
        <v>50</v>
      </c>
      <c r="T171" s="151"/>
      <c r="U171" s="151"/>
      <c r="V171" s="152"/>
      <c r="W171" s="152"/>
      <c r="X171" s="152"/>
      <c r="Y171" s="152"/>
      <c r="Z171" s="152"/>
      <c r="AA171" s="152"/>
      <c r="AB171" s="152"/>
      <c r="AC171" s="152"/>
      <c r="AD171" s="152">
        <f t="shared" si="84"/>
        <v>0</v>
      </c>
      <c r="AE171" s="152"/>
      <c r="AF171" s="152"/>
      <c r="AG171" s="152"/>
      <c r="AH171" s="152"/>
      <c r="AI171" s="152"/>
      <c r="AJ171" s="152"/>
      <c r="AK171" s="152"/>
      <c r="AL171" s="152"/>
      <c r="AM171" s="152"/>
      <c r="AN171" s="152"/>
      <c r="AO171" s="153" t="s">
        <v>411</v>
      </c>
      <c r="AP171" s="153" t="s">
        <v>412</v>
      </c>
      <c r="AQ171" s="201" t="s">
        <v>119</v>
      </c>
      <c r="AR171" s="201" t="s">
        <v>120</v>
      </c>
      <c r="AS171" s="201" t="s">
        <v>76</v>
      </c>
      <c r="AT171" s="171" t="s">
        <v>828</v>
      </c>
      <c r="AU171" s="171" t="s">
        <v>829</v>
      </c>
      <c r="AV171" s="152" t="s">
        <v>140</v>
      </c>
      <c r="AW171" s="198" t="s">
        <v>150</v>
      </c>
      <c r="AX171" s="153"/>
    </row>
    <row r="172" s="113" customFormat="1" ht="328" customHeight="1" spans="1:50">
      <c r="A172" s="149">
        <f>SUBTOTAL(103,$E$10:E172)</f>
        <v>105</v>
      </c>
      <c r="B172" s="150" t="s">
        <v>830</v>
      </c>
      <c r="C172" s="151" t="s">
        <v>830</v>
      </c>
      <c r="D172" s="151" t="s">
        <v>64</v>
      </c>
      <c r="E172" s="151" t="s">
        <v>831</v>
      </c>
      <c r="F172" s="149" t="s">
        <v>695</v>
      </c>
      <c r="G172" s="149" t="s">
        <v>822</v>
      </c>
      <c r="H172" s="149" t="s">
        <v>68</v>
      </c>
      <c r="I172" s="149" t="s">
        <v>668</v>
      </c>
      <c r="J172" s="151" t="s">
        <v>704</v>
      </c>
      <c r="K172" s="151" t="s">
        <v>832</v>
      </c>
      <c r="L172" s="152">
        <v>1</v>
      </c>
      <c r="M172" s="152">
        <v>1</v>
      </c>
      <c r="N172" s="152">
        <v>128</v>
      </c>
      <c r="O172" s="152">
        <v>538</v>
      </c>
      <c r="P172" s="158">
        <v>300</v>
      </c>
      <c r="Q172" s="158">
        <f t="shared" si="90"/>
        <v>0</v>
      </c>
      <c r="R172" s="152">
        <f t="shared" si="91"/>
        <v>300</v>
      </c>
      <c r="S172" s="158"/>
      <c r="T172" s="158"/>
      <c r="U172" s="158">
        <v>300</v>
      </c>
      <c r="V172" s="152"/>
      <c r="W172" s="152"/>
      <c r="X172" s="152"/>
      <c r="Y172" s="152"/>
      <c r="Z172" s="152"/>
      <c r="AA172" s="152"/>
      <c r="AB172" s="152"/>
      <c r="AC172" s="152"/>
      <c r="AD172" s="152">
        <f t="shared" si="84"/>
        <v>0</v>
      </c>
      <c r="AE172" s="152"/>
      <c r="AF172" s="152"/>
      <c r="AG172" s="152"/>
      <c r="AH172" s="152"/>
      <c r="AI172" s="152"/>
      <c r="AJ172" s="152"/>
      <c r="AK172" s="152"/>
      <c r="AL172" s="152"/>
      <c r="AM172" s="152"/>
      <c r="AN172" s="152"/>
      <c r="AO172" s="157" t="s">
        <v>411</v>
      </c>
      <c r="AP172" s="157" t="s">
        <v>412</v>
      </c>
      <c r="AQ172" s="201" t="s">
        <v>119</v>
      </c>
      <c r="AR172" s="159" t="s">
        <v>120</v>
      </c>
      <c r="AS172" s="159" t="s">
        <v>76</v>
      </c>
      <c r="AT172" s="171" t="s">
        <v>706</v>
      </c>
      <c r="AU172" s="222" t="s">
        <v>833</v>
      </c>
      <c r="AV172" s="232" t="s">
        <v>140</v>
      </c>
      <c r="AW172" s="152" t="s">
        <v>150</v>
      </c>
      <c r="AX172" s="153"/>
    </row>
    <row r="173" s="115" customFormat="1" ht="249" customHeight="1" spans="1:50">
      <c r="A173" s="149">
        <f>SUBTOTAL(103,$E$10:E173)</f>
        <v>106</v>
      </c>
      <c r="B173" s="150" t="s">
        <v>834</v>
      </c>
      <c r="C173" s="158" t="s">
        <v>834</v>
      </c>
      <c r="D173" s="152" t="s">
        <v>64</v>
      </c>
      <c r="E173" s="158" t="s">
        <v>835</v>
      </c>
      <c r="F173" s="198" t="s">
        <v>695</v>
      </c>
      <c r="G173" s="198" t="s">
        <v>822</v>
      </c>
      <c r="H173" s="152" t="s">
        <v>68</v>
      </c>
      <c r="I173" s="152" t="s">
        <v>836</v>
      </c>
      <c r="J173" s="158" t="s">
        <v>656</v>
      </c>
      <c r="K173" s="172" t="s">
        <v>837</v>
      </c>
      <c r="L173" s="152">
        <v>1</v>
      </c>
      <c r="M173" s="152">
        <v>24</v>
      </c>
      <c r="N173" s="152">
        <v>520</v>
      </c>
      <c r="O173" s="158">
        <v>1320</v>
      </c>
      <c r="P173" s="158">
        <v>520</v>
      </c>
      <c r="Q173" s="158">
        <f t="shared" si="90"/>
        <v>520</v>
      </c>
      <c r="R173" s="152">
        <f t="shared" si="91"/>
        <v>520</v>
      </c>
      <c r="S173" s="153"/>
      <c r="T173" s="153"/>
      <c r="U173" s="153"/>
      <c r="V173" s="153"/>
      <c r="W173" s="153"/>
      <c r="X173" s="153"/>
      <c r="Y173" s="153">
        <v>520</v>
      </c>
      <c r="Z173" s="153"/>
      <c r="AA173" s="153"/>
      <c r="AB173" s="153"/>
      <c r="AC173" s="153"/>
      <c r="AD173" s="153">
        <f t="shared" si="84"/>
        <v>0</v>
      </c>
      <c r="AE173" s="153"/>
      <c r="AF173" s="153"/>
      <c r="AG173" s="153"/>
      <c r="AH173" s="153"/>
      <c r="AI173" s="153"/>
      <c r="AJ173" s="153"/>
      <c r="AK173" s="153"/>
      <c r="AL173" s="153"/>
      <c r="AM173" s="153"/>
      <c r="AN173" s="153"/>
      <c r="AO173" s="153" t="s">
        <v>185</v>
      </c>
      <c r="AP173" s="153" t="s">
        <v>186</v>
      </c>
      <c r="AQ173" s="198" t="s">
        <v>119</v>
      </c>
      <c r="AR173" s="201" t="s">
        <v>120</v>
      </c>
      <c r="AS173" s="201" t="s">
        <v>76</v>
      </c>
      <c r="AT173" s="206" t="s">
        <v>838</v>
      </c>
      <c r="AU173" s="171" t="s">
        <v>839</v>
      </c>
      <c r="AV173" s="152" t="s">
        <v>140</v>
      </c>
      <c r="AW173" s="152" t="s">
        <v>150</v>
      </c>
      <c r="AX173" s="153"/>
    </row>
    <row r="174" s="116" customFormat="1" ht="254" customHeight="1" spans="1:50">
      <c r="A174" s="149">
        <f>SUBTOTAL(103,$E$10:E174)</f>
        <v>107</v>
      </c>
      <c r="B174" s="150" t="s">
        <v>840</v>
      </c>
      <c r="C174" s="151" t="s">
        <v>840</v>
      </c>
      <c r="D174" s="157" t="s">
        <v>64</v>
      </c>
      <c r="E174" s="157" t="s">
        <v>841</v>
      </c>
      <c r="F174" s="201" t="s">
        <v>695</v>
      </c>
      <c r="G174" s="201" t="s">
        <v>822</v>
      </c>
      <c r="H174" s="152" t="s">
        <v>68</v>
      </c>
      <c r="I174" s="204" t="s">
        <v>842</v>
      </c>
      <c r="J174" s="149" t="s">
        <v>176</v>
      </c>
      <c r="K174" s="171" t="s">
        <v>843</v>
      </c>
      <c r="L174" s="152">
        <v>1</v>
      </c>
      <c r="M174" s="158">
        <v>19</v>
      </c>
      <c r="N174" s="158">
        <v>8453</v>
      </c>
      <c r="O174" s="158">
        <v>24789</v>
      </c>
      <c r="P174" s="158">
        <v>285</v>
      </c>
      <c r="Q174" s="158">
        <f t="shared" si="90"/>
        <v>285</v>
      </c>
      <c r="R174" s="152">
        <f t="shared" si="91"/>
        <v>285</v>
      </c>
      <c r="S174" s="158">
        <v>285</v>
      </c>
      <c r="T174" s="158"/>
      <c r="U174" s="158"/>
      <c r="V174" s="152"/>
      <c r="W174" s="152"/>
      <c r="X174" s="152"/>
      <c r="Y174" s="152"/>
      <c r="Z174" s="152"/>
      <c r="AA174" s="152"/>
      <c r="AB174" s="152"/>
      <c r="AC174" s="152"/>
      <c r="AD174" s="152">
        <f t="shared" si="84"/>
        <v>0</v>
      </c>
      <c r="AE174" s="152"/>
      <c r="AF174" s="152"/>
      <c r="AG174" s="152"/>
      <c r="AH174" s="152"/>
      <c r="AI174" s="152"/>
      <c r="AJ174" s="152"/>
      <c r="AK174" s="152"/>
      <c r="AL174" s="152"/>
      <c r="AM174" s="152"/>
      <c r="AN174" s="152"/>
      <c r="AO174" s="158" t="s">
        <v>844</v>
      </c>
      <c r="AP174" s="204" t="s">
        <v>845</v>
      </c>
      <c r="AQ174" s="204" t="s">
        <v>119</v>
      </c>
      <c r="AR174" s="204" t="s">
        <v>120</v>
      </c>
      <c r="AS174" s="204" t="s">
        <v>76</v>
      </c>
      <c r="AT174" s="206" t="s">
        <v>846</v>
      </c>
      <c r="AU174" s="238" t="s">
        <v>847</v>
      </c>
      <c r="AV174" s="152" t="s">
        <v>140</v>
      </c>
      <c r="AW174" s="152" t="s">
        <v>141</v>
      </c>
      <c r="AX174" s="153"/>
    </row>
    <row r="175" s="127" customFormat="1" ht="30" customHeight="1" spans="1:50">
      <c r="A175" s="225" t="s">
        <v>59</v>
      </c>
      <c r="B175" s="147"/>
      <c r="C175" s="148" t="s">
        <v>848</v>
      </c>
      <c r="D175" s="148"/>
      <c r="E175" s="148"/>
      <c r="F175" s="148"/>
      <c r="G175" s="148"/>
      <c r="H175" s="148"/>
      <c r="I175" s="148"/>
      <c r="J175" s="148"/>
      <c r="K175" s="148"/>
      <c r="L175" s="165">
        <f>L176+L177+L178+L179+L180+L181</f>
        <v>0</v>
      </c>
      <c r="M175" s="165"/>
      <c r="N175" s="213"/>
      <c r="O175" s="213"/>
      <c r="P175" s="213">
        <f>P176+P177+P178+P179+P180+P181</f>
        <v>0</v>
      </c>
      <c r="Q175" s="213">
        <f>Q176+Q177+Q178+Q179+Q180+Q181</f>
        <v>0</v>
      </c>
      <c r="R175" s="165">
        <f t="shared" ref="R175:AC175" si="92">R176+R177+R178+R179+R180+R181</f>
        <v>0</v>
      </c>
      <c r="S175" s="165">
        <f t="shared" si="92"/>
        <v>0</v>
      </c>
      <c r="T175" s="165">
        <f t="shared" si="92"/>
        <v>0</v>
      </c>
      <c r="U175" s="165">
        <f t="shared" si="92"/>
        <v>0</v>
      </c>
      <c r="V175" s="165">
        <f t="shared" si="92"/>
        <v>0</v>
      </c>
      <c r="W175" s="165">
        <f t="shared" si="92"/>
        <v>0</v>
      </c>
      <c r="X175" s="165">
        <f t="shared" si="92"/>
        <v>0</v>
      </c>
      <c r="Y175" s="165">
        <f t="shared" si="92"/>
        <v>0</v>
      </c>
      <c r="Z175" s="165">
        <f t="shared" si="92"/>
        <v>0</v>
      </c>
      <c r="AA175" s="165">
        <f t="shared" si="92"/>
        <v>0</v>
      </c>
      <c r="AB175" s="165">
        <f t="shared" si="92"/>
        <v>0</v>
      </c>
      <c r="AC175" s="165">
        <f t="shared" si="92"/>
        <v>0</v>
      </c>
      <c r="AD175" s="165">
        <f t="shared" si="84"/>
        <v>0</v>
      </c>
      <c r="AE175" s="165">
        <f t="shared" ref="AE175:AN175" si="93">AE176+AE177+AE178+AE179+AE180+AE181</f>
        <v>0</v>
      </c>
      <c r="AF175" s="165">
        <f t="shared" si="93"/>
        <v>0</v>
      </c>
      <c r="AG175" s="165">
        <f t="shared" si="93"/>
        <v>0</v>
      </c>
      <c r="AH175" s="165">
        <f t="shared" si="93"/>
        <v>0</v>
      </c>
      <c r="AI175" s="165">
        <f t="shared" si="93"/>
        <v>0</v>
      </c>
      <c r="AJ175" s="165">
        <f t="shared" si="93"/>
        <v>0</v>
      </c>
      <c r="AK175" s="165">
        <f t="shared" si="93"/>
        <v>0</v>
      </c>
      <c r="AL175" s="165">
        <f t="shared" si="93"/>
        <v>0</v>
      </c>
      <c r="AM175" s="165">
        <f t="shared" si="93"/>
        <v>0</v>
      </c>
      <c r="AN175" s="165">
        <f t="shared" si="93"/>
        <v>0</v>
      </c>
      <c r="AO175" s="213"/>
      <c r="AP175" s="213"/>
      <c r="AQ175" s="213"/>
      <c r="AR175" s="213"/>
      <c r="AS175" s="213"/>
      <c r="AT175" s="213"/>
      <c r="AU175" s="213"/>
      <c r="AV175" s="213"/>
      <c r="AW175" s="213"/>
      <c r="AX175" s="213"/>
    </row>
    <row r="176" s="127" customFormat="1" ht="30" customHeight="1" spans="1:50">
      <c r="A176" s="146" t="s">
        <v>61</v>
      </c>
      <c r="B176" s="147"/>
      <c r="C176" s="148" t="s">
        <v>849</v>
      </c>
      <c r="D176" s="148"/>
      <c r="E176" s="148"/>
      <c r="F176" s="148"/>
      <c r="G176" s="148"/>
      <c r="H176" s="148"/>
      <c r="I176" s="148"/>
      <c r="J176" s="148"/>
      <c r="K176" s="148"/>
      <c r="L176" s="213"/>
      <c r="M176" s="213"/>
      <c r="N176" s="213"/>
      <c r="O176" s="213"/>
      <c r="P176" s="213"/>
      <c r="Q176" s="213"/>
      <c r="R176" s="165"/>
      <c r="S176" s="165"/>
      <c r="T176" s="165"/>
      <c r="U176" s="165"/>
      <c r="V176" s="165"/>
      <c r="W176" s="165"/>
      <c r="X176" s="165"/>
      <c r="Y176" s="165"/>
      <c r="Z176" s="165"/>
      <c r="AA176" s="165"/>
      <c r="AB176" s="165"/>
      <c r="AC176" s="165"/>
      <c r="AD176" s="165">
        <f t="shared" si="84"/>
        <v>0</v>
      </c>
      <c r="AE176" s="165"/>
      <c r="AF176" s="165"/>
      <c r="AG176" s="165"/>
      <c r="AH176" s="165"/>
      <c r="AI176" s="165"/>
      <c r="AJ176" s="165"/>
      <c r="AK176" s="165"/>
      <c r="AL176" s="165"/>
      <c r="AM176" s="165"/>
      <c r="AN176" s="165"/>
      <c r="AO176" s="213"/>
      <c r="AP176" s="213"/>
      <c r="AQ176" s="213"/>
      <c r="AR176" s="213"/>
      <c r="AS176" s="213"/>
      <c r="AT176" s="213"/>
      <c r="AU176" s="213"/>
      <c r="AV176" s="213"/>
      <c r="AW176" s="213"/>
      <c r="AX176" s="213"/>
    </row>
    <row r="177" s="127" customFormat="1" ht="30" customHeight="1" spans="1:50">
      <c r="A177" s="146" t="s">
        <v>61</v>
      </c>
      <c r="B177" s="147"/>
      <c r="C177" s="148" t="s">
        <v>850</v>
      </c>
      <c r="D177" s="148"/>
      <c r="E177" s="148"/>
      <c r="F177" s="148"/>
      <c r="G177" s="148"/>
      <c r="H177" s="148"/>
      <c r="I177" s="148"/>
      <c r="J177" s="148"/>
      <c r="K177" s="148"/>
      <c r="L177" s="213"/>
      <c r="M177" s="213"/>
      <c r="N177" s="213"/>
      <c r="O177" s="213"/>
      <c r="P177" s="213"/>
      <c r="Q177" s="213"/>
      <c r="R177" s="165"/>
      <c r="S177" s="165"/>
      <c r="T177" s="165"/>
      <c r="U177" s="165"/>
      <c r="V177" s="165"/>
      <c r="W177" s="165"/>
      <c r="X177" s="165"/>
      <c r="Y177" s="165"/>
      <c r="Z177" s="165"/>
      <c r="AA177" s="165"/>
      <c r="AB177" s="165"/>
      <c r="AC177" s="165"/>
      <c r="AD177" s="165">
        <f t="shared" si="84"/>
        <v>0</v>
      </c>
      <c r="AE177" s="165"/>
      <c r="AF177" s="165"/>
      <c r="AG177" s="165"/>
      <c r="AH177" s="165"/>
      <c r="AI177" s="165"/>
      <c r="AJ177" s="165"/>
      <c r="AK177" s="165"/>
      <c r="AL177" s="165"/>
      <c r="AM177" s="165"/>
      <c r="AN177" s="165"/>
      <c r="AO177" s="213"/>
      <c r="AP177" s="213"/>
      <c r="AQ177" s="213"/>
      <c r="AR177" s="213"/>
      <c r="AS177" s="213"/>
      <c r="AT177" s="213"/>
      <c r="AU177" s="213"/>
      <c r="AV177" s="213"/>
      <c r="AW177" s="213"/>
      <c r="AX177" s="213"/>
    </row>
    <row r="178" s="127" customFormat="1" ht="30" customHeight="1" spans="1:50">
      <c r="A178" s="146" t="s">
        <v>61</v>
      </c>
      <c r="B178" s="147"/>
      <c r="C178" s="148" t="s">
        <v>851</v>
      </c>
      <c r="D178" s="148"/>
      <c r="E178" s="148"/>
      <c r="F178" s="148"/>
      <c r="G178" s="148"/>
      <c r="H178" s="148"/>
      <c r="I178" s="148"/>
      <c r="J178" s="148"/>
      <c r="K178" s="148"/>
      <c r="L178" s="213"/>
      <c r="M178" s="213"/>
      <c r="N178" s="213"/>
      <c r="O178" s="213"/>
      <c r="P178" s="213"/>
      <c r="Q178" s="213"/>
      <c r="R178" s="165"/>
      <c r="S178" s="165"/>
      <c r="T178" s="165"/>
      <c r="U178" s="165"/>
      <c r="V178" s="165"/>
      <c r="W178" s="165"/>
      <c r="X178" s="165"/>
      <c r="Y178" s="165"/>
      <c r="Z178" s="165"/>
      <c r="AA178" s="165"/>
      <c r="AB178" s="165"/>
      <c r="AC178" s="165"/>
      <c r="AD178" s="165">
        <f t="shared" si="84"/>
        <v>0</v>
      </c>
      <c r="AE178" s="165"/>
      <c r="AF178" s="165"/>
      <c r="AG178" s="165"/>
      <c r="AH178" s="165"/>
      <c r="AI178" s="165"/>
      <c r="AJ178" s="165"/>
      <c r="AK178" s="165"/>
      <c r="AL178" s="165"/>
      <c r="AM178" s="165"/>
      <c r="AN178" s="165"/>
      <c r="AO178" s="213"/>
      <c r="AP178" s="213"/>
      <c r="AQ178" s="213"/>
      <c r="AR178" s="213"/>
      <c r="AS178" s="213"/>
      <c r="AT178" s="213"/>
      <c r="AU178" s="213"/>
      <c r="AV178" s="213"/>
      <c r="AW178" s="213"/>
      <c r="AX178" s="213"/>
    </row>
    <row r="179" s="127" customFormat="1" ht="30" customHeight="1" spans="1:50">
      <c r="A179" s="146" t="s">
        <v>61</v>
      </c>
      <c r="B179" s="147"/>
      <c r="C179" s="148" t="s">
        <v>852</v>
      </c>
      <c r="D179" s="148"/>
      <c r="E179" s="148"/>
      <c r="F179" s="148"/>
      <c r="G179" s="148"/>
      <c r="H179" s="148"/>
      <c r="I179" s="148"/>
      <c r="J179" s="148"/>
      <c r="K179" s="148"/>
      <c r="L179" s="213"/>
      <c r="M179" s="213"/>
      <c r="N179" s="213"/>
      <c r="O179" s="213"/>
      <c r="P179" s="213"/>
      <c r="Q179" s="213"/>
      <c r="R179" s="165"/>
      <c r="S179" s="165"/>
      <c r="T179" s="165"/>
      <c r="U179" s="165"/>
      <c r="V179" s="165"/>
      <c r="W179" s="165"/>
      <c r="X179" s="165"/>
      <c r="Y179" s="165"/>
      <c r="Z179" s="165"/>
      <c r="AA179" s="165"/>
      <c r="AB179" s="165"/>
      <c r="AC179" s="165"/>
      <c r="AD179" s="165">
        <f t="shared" si="84"/>
        <v>0</v>
      </c>
      <c r="AE179" s="165"/>
      <c r="AF179" s="165"/>
      <c r="AG179" s="165"/>
      <c r="AH179" s="165"/>
      <c r="AI179" s="165"/>
      <c r="AJ179" s="165"/>
      <c r="AK179" s="165"/>
      <c r="AL179" s="165"/>
      <c r="AM179" s="165"/>
      <c r="AN179" s="165"/>
      <c r="AO179" s="213"/>
      <c r="AP179" s="213"/>
      <c r="AQ179" s="213"/>
      <c r="AR179" s="213"/>
      <c r="AS179" s="213"/>
      <c r="AT179" s="213"/>
      <c r="AU179" s="213"/>
      <c r="AV179" s="213"/>
      <c r="AW179" s="213"/>
      <c r="AX179" s="213"/>
    </row>
    <row r="180" s="127" customFormat="1" ht="30" customHeight="1" spans="1:50">
      <c r="A180" s="146" t="s">
        <v>61</v>
      </c>
      <c r="B180" s="147"/>
      <c r="C180" s="148" t="s">
        <v>853</v>
      </c>
      <c r="D180" s="148"/>
      <c r="E180" s="148"/>
      <c r="F180" s="148"/>
      <c r="G180" s="148"/>
      <c r="H180" s="148"/>
      <c r="I180" s="148"/>
      <c r="J180" s="148"/>
      <c r="K180" s="148"/>
      <c r="L180" s="213"/>
      <c r="M180" s="213"/>
      <c r="N180" s="213"/>
      <c r="O180" s="213"/>
      <c r="P180" s="213"/>
      <c r="Q180" s="213"/>
      <c r="R180" s="165"/>
      <c r="S180" s="165"/>
      <c r="T180" s="165"/>
      <c r="U180" s="165"/>
      <c r="V180" s="165"/>
      <c r="W180" s="165"/>
      <c r="X180" s="165"/>
      <c r="Y180" s="165"/>
      <c r="Z180" s="165"/>
      <c r="AA180" s="165"/>
      <c r="AB180" s="165"/>
      <c r="AC180" s="165"/>
      <c r="AD180" s="165">
        <f t="shared" si="84"/>
        <v>0</v>
      </c>
      <c r="AE180" s="165"/>
      <c r="AF180" s="165"/>
      <c r="AG180" s="165"/>
      <c r="AH180" s="165"/>
      <c r="AI180" s="165"/>
      <c r="AJ180" s="165"/>
      <c r="AK180" s="165"/>
      <c r="AL180" s="165"/>
      <c r="AM180" s="165"/>
      <c r="AN180" s="165"/>
      <c r="AO180" s="213"/>
      <c r="AP180" s="213"/>
      <c r="AQ180" s="213"/>
      <c r="AR180" s="213"/>
      <c r="AS180" s="213"/>
      <c r="AT180" s="213"/>
      <c r="AU180" s="213"/>
      <c r="AV180" s="213"/>
      <c r="AW180" s="213"/>
      <c r="AX180" s="213"/>
    </row>
    <row r="181" s="127" customFormat="1" ht="30" customHeight="1" spans="1:50">
      <c r="A181" s="146" t="s">
        <v>61</v>
      </c>
      <c r="B181" s="147"/>
      <c r="C181" s="148" t="s">
        <v>854</v>
      </c>
      <c r="D181" s="148"/>
      <c r="E181" s="148"/>
      <c r="F181" s="148"/>
      <c r="G181" s="148"/>
      <c r="H181" s="148"/>
      <c r="I181" s="148"/>
      <c r="J181" s="148"/>
      <c r="K181" s="148"/>
      <c r="L181" s="213"/>
      <c r="M181" s="213"/>
      <c r="N181" s="213"/>
      <c r="O181" s="213"/>
      <c r="P181" s="213"/>
      <c r="Q181" s="213"/>
      <c r="R181" s="165"/>
      <c r="S181" s="165"/>
      <c r="T181" s="165"/>
      <c r="U181" s="165"/>
      <c r="V181" s="165"/>
      <c r="W181" s="165"/>
      <c r="X181" s="165"/>
      <c r="Y181" s="165"/>
      <c r="Z181" s="165"/>
      <c r="AA181" s="165"/>
      <c r="AB181" s="165"/>
      <c r="AC181" s="165"/>
      <c r="AD181" s="165">
        <f t="shared" si="84"/>
        <v>0</v>
      </c>
      <c r="AE181" s="165"/>
      <c r="AF181" s="165"/>
      <c r="AG181" s="165"/>
      <c r="AH181" s="165"/>
      <c r="AI181" s="165"/>
      <c r="AJ181" s="165"/>
      <c r="AK181" s="165"/>
      <c r="AL181" s="165"/>
      <c r="AM181" s="165"/>
      <c r="AN181" s="165"/>
      <c r="AO181" s="213"/>
      <c r="AP181" s="213"/>
      <c r="AQ181" s="213"/>
      <c r="AR181" s="213"/>
      <c r="AS181" s="213"/>
      <c r="AT181" s="213"/>
      <c r="AU181" s="213"/>
      <c r="AV181" s="213"/>
      <c r="AW181" s="213"/>
      <c r="AX181" s="213"/>
    </row>
    <row r="182" s="127" customFormat="1" ht="30" customHeight="1" spans="1:50">
      <c r="A182" s="146" t="s">
        <v>57</v>
      </c>
      <c r="B182" s="212"/>
      <c r="C182" s="148" t="s">
        <v>855</v>
      </c>
      <c r="D182" s="148"/>
      <c r="E182" s="148"/>
      <c r="F182" s="148"/>
      <c r="G182" s="148"/>
      <c r="H182" s="148"/>
      <c r="I182" s="148"/>
      <c r="J182" s="148"/>
      <c r="K182" s="148"/>
      <c r="L182" s="213">
        <f>L183</f>
        <v>1</v>
      </c>
      <c r="M182" s="213"/>
      <c r="N182" s="213"/>
      <c r="O182" s="213"/>
      <c r="P182" s="213">
        <f>P183</f>
        <v>300</v>
      </c>
      <c r="Q182" s="213">
        <f>Q183</f>
        <v>300</v>
      </c>
      <c r="R182" s="165">
        <f t="shared" ref="R182:AC182" si="94">R183</f>
        <v>300</v>
      </c>
      <c r="S182" s="165">
        <f t="shared" si="94"/>
        <v>0</v>
      </c>
      <c r="T182" s="165">
        <f t="shared" si="94"/>
        <v>0</v>
      </c>
      <c r="U182" s="165">
        <f t="shared" si="94"/>
        <v>0</v>
      </c>
      <c r="V182" s="165">
        <f t="shared" si="94"/>
        <v>300</v>
      </c>
      <c r="W182" s="165">
        <f t="shared" si="94"/>
        <v>0</v>
      </c>
      <c r="X182" s="165">
        <f t="shared" si="94"/>
        <v>0</v>
      </c>
      <c r="Y182" s="165">
        <f t="shared" si="94"/>
        <v>0</v>
      </c>
      <c r="Z182" s="165">
        <f t="shared" si="94"/>
        <v>0</v>
      </c>
      <c r="AA182" s="165">
        <f t="shared" si="94"/>
        <v>0</v>
      </c>
      <c r="AB182" s="165">
        <f t="shared" si="94"/>
        <v>0</v>
      </c>
      <c r="AC182" s="165">
        <f t="shared" si="94"/>
        <v>0</v>
      </c>
      <c r="AD182" s="165">
        <f t="shared" si="84"/>
        <v>0</v>
      </c>
      <c r="AE182" s="165">
        <f t="shared" ref="AE182:AN182" si="95">AE183</f>
        <v>0</v>
      </c>
      <c r="AF182" s="165">
        <f t="shared" si="95"/>
        <v>0</v>
      </c>
      <c r="AG182" s="165">
        <f t="shared" si="95"/>
        <v>0</v>
      </c>
      <c r="AH182" s="165">
        <f t="shared" si="95"/>
        <v>0</v>
      </c>
      <c r="AI182" s="165">
        <f t="shared" si="95"/>
        <v>0</v>
      </c>
      <c r="AJ182" s="165">
        <f t="shared" si="95"/>
        <v>0</v>
      </c>
      <c r="AK182" s="165">
        <f t="shared" si="95"/>
        <v>0</v>
      </c>
      <c r="AL182" s="165">
        <f t="shared" si="95"/>
        <v>0</v>
      </c>
      <c r="AM182" s="165">
        <f t="shared" si="95"/>
        <v>0</v>
      </c>
      <c r="AN182" s="165">
        <f t="shared" si="95"/>
        <v>0</v>
      </c>
      <c r="AO182" s="213"/>
      <c r="AP182" s="213"/>
      <c r="AQ182" s="213"/>
      <c r="AR182" s="213"/>
      <c r="AS182" s="213"/>
      <c r="AT182" s="213"/>
      <c r="AU182" s="213"/>
      <c r="AV182" s="213"/>
      <c r="AW182" s="213"/>
      <c r="AX182" s="213"/>
    </row>
    <row r="183" s="127" customFormat="1" ht="30" customHeight="1" spans="1:50">
      <c r="A183" s="146" t="s">
        <v>59</v>
      </c>
      <c r="B183" s="212"/>
      <c r="C183" s="148" t="s">
        <v>855</v>
      </c>
      <c r="D183" s="148"/>
      <c r="E183" s="148"/>
      <c r="F183" s="148"/>
      <c r="G183" s="148"/>
      <c r="H183" s="148"/>
      <c r="I183" s="148"/>
      <c r="J183" s="148"/>
      <c r="K183" s="148"/>
      <c r="L183" s="213">
        <f>L184+L185+L186+L187+L188+L190</f>
        <v>1</v>
      </c>
      <c r="M183" s="213"/>
      <c r="N183" s="213"/>
      <c r="O183" s="213"/>
      <c r="P183" s="213">
        <f>P184+P185+P186+P187+P188+P190</f>
        <v>300</v>
      </c>
      <c r="Q183" s="213">
        <f>Q184+Q185+Q186+Q187+Q188+Q190</f>
        <v>300</v>
      </c>
      <c r="R183" s="165">
        <f t="shared" ref="R183:AC183" si="96">R184+R185+R186+R187+R188+R190</f>
        <v>300</v>
      </c>
      <c r="S183" s="165">
        <f t="shared" si="96"/>
        <v>0</v>
      </c>
      <c r="T183" s="165">
        <f t="shared" si="96"/>
        <v>0</v>
      </c>
      <c r="U183" s="165">
        <f t="shared" si="96"/>
        <v>0</v>
      </c>
      <c r="V183" s="165">
        <f t="shared" si="96"/>
        <v>300</v>
      </c>
      <c r="W183" s="165">
        <f t="shared" si="96"/>
        <v>0</v>
      </c>
      <c r="X183" s="165">
        <f t="shared" si="96"/>
        <v>0</v>
      </c>
      <c r="Y183" s="165">
        <f t="shared" si="96"/>
        <v>0</v>
      </c>
      <c r="Z183" s="165">
        <f t="shared" si="96"/>
        <v>0</v>
      </c>
      <c r="AA183" s="165">
        <f t="shared" si="96"/>
        <v>0</v>
      </c>
      <c r="AB183" s="165">
        <f t="shared" si="96"/>
        <v>0</v>
      </c>
      <c r="AC183" s="165">
        <f t="shared" si="96"/>
        <v>0</v>
      </c>
      <c r="AD183" s="165">
        <f t="shared" si="84"/>
        <v>0</v>
      </c>
      <c r="AE183" s="165">
        <f t="shared" ref="AE183:AN183" si="97">AE184+AE185+AE186+AE187+AE188+AE190</f>
        <v>0</v>
      </c>
      <c r="AF183" s="165">
        <f t="shared" si="97"/>
        <v>0</v>
      </c>
      <c r="AG183" s="165">
        <f t="shared" si="97"/>
        <v>0</v>
      </c>
      <c r="AH183" s="165">
        <f t="shared" si="97"/>
        <v>0</v>
      </c>
      <c r="AI183" s="165">
        <f t="shared" si="97"/>
        <v>0</v>
      </c>
      <c r="AJ183" s="165">
        <f t="shared" si="97"/>
        <v>0</v>
      </c>
      <c r="AK183" s="165">
        <f t="shared" si="97"/>
        <v>0</v>
      </c>
      <c r="AL183" s="165">
        <f t="shared" si="97"/>
        <v>0</v>
      </c>
      <c r="AM183" s="165">
        <f t="shared" si="97"/>
        <v>0</v>
      </c>
      <c r="AN183" s="165">
        <f t="shared" si="97"/>
        <v>0</v>
      </c>
      <c r="AO183" s="213"/>
      <c r="AP183" s="213"/>
      <c r="AQ183" s="213"/>
      <c r="AR183" s="213"/>
      <c r="AS183" s="213"/>
      <c r="AT183" s="213"/>
      <c r="AU183" s="213"/>
      <c r="AV183" s="213"/>
      <c r="AW183" s="213"/>
      <c r="AX183" s="213"/>
    </row>
    <row r="184" s="127" customFormat="1" ht="30" customHeight="1" spans="1:50">
      <c r="A184" s="146" t="s">
        <v>61</v>
      </c>
      <c r="B184" s="147"/>
      <c r="C184" s="148" t="s">
        <v>856</v>
      </c>
      <c r="D184" s="148"/>
      <c r="E184" s="148"/>
      <c r="F184" s="148"/>
      <c r="G184" s="148"/>
      <c r="H184" s="148"/>
      <c r="I184" s="148"/>
      <c r="J184" s="148"/>
      <c r="K184" s="148"/>
      <c r="L184" s="213"/>
      <c r="M184" s="213"/>
      <c r="N184" s="213"/>
      <c r="O184" s="213"/>
      <c r="P184" s="213"/>
      <c r="Q184" s="213"/>
      <c r="R184" s="165"/>
      <c r="S184" s="165"/>
      <c r="T184" s="165"/>
      <c r="U184" s="165"/>
      <c r="V184" s="165"/>
      <c r="W184" s="165"/>
      <c r="X184" s="165"/>
      <c r="Y184" s="165"/>
      <c r="Z184" s="165"/>
      <c r="AA184" s="165"/>
      <c r="AB184" s="165"/>
      <c r="AC184" s="165"/>
      <c r="AD184" s="165">
        <f t="shared" si="84"/>
        <v>0</v>
      </c>
      <c r="AE184" s="165"/>
      <c r="AF184" s="165"/>
      <c r="AG184" s="165"/>
      <c r="AH184" s="165"/>
      <c r="AI184" s="165"/>
      <c r="AJ184" s="165"/>
      <c r="AK184" s="165"/>
      <c r="AL184" s="165"/>
      <c r="AM184" s="165"/>
      <c r="AN184" s="165"/>
      <c r="AO184" s="213"/>
      <c r="AP184" s="213"/>
      <c r="AQ184" s="213"/>
      <c r="AR184" s="213"/>
      <c r="AS184" s="213"/>
      <c r="AT184" s="213"/>
      <c r="AU184" s="213"/>
      <c r="AV184" s="213"/>
      <c r="AW184" s="213"/>
      <c r="AX184" s="213"/>
    </row>
    <row r="185" s="127" customFormat="1" ht="30" customHeight="1" spans="1:50">
      <c r="A185" s="146" t="s">
        <v>61</v>
      </c>
      <c r="B185" s="147"/>
      <c r="C185" s="148" t="s">
        <v>857</v>
      </c>
      <c r="D185" s="148"/>
      <c r="E185" s="148"/>
      <c r="F185" s="148"/>
      <c r="G185" s="148"/>
      <c r="H185" s="148"/>
      <c r="I185" s="148"/>
      <c r="J185" s="148"/>
      <c r="K185" s="148"/>
      <c r="L185" s="213"/>
      <c r="M185" s="213"/>
      <c r="N185" s="213"/>
      <c r="O185" s="213"/>
      <c r="P185" s="213"/>
      <c r="Q185" s="213"/>
      <c r="R185" s="165"/>
      <c r="S185" s="165"/>
      <c r="T185" s="165"/>
      <c r="U185" s="165"/>
      <c r="V185" s="165"/>
      <c r="W185" s="165"/>
      <c r="X185" s="165"/>
      <c r="Y185" s="165"/>
      <c r="Z185" s="165"/>
      <c r="AA185" s="165"/>
      <c r="AB185" s="165"/>
      <c r="AC185" s="165"/>
      <c r="AD185" s="165">
        <f t="shared" si="84"/>
        <v>0</v>
      </c>
      <c r="AE185" s="165"/>
      <c r="AF185" s="165"/>
      <c r="AG185" s="165"/>
      <c r="AH185" s="165"/>
      <c r="AI185" s="165"/>
      <c r="AJ185" s="165"/>
      <c r="AK185" s="165"/>
      <c r="AL185" s="165"/>
      <c r="AM185" s="165"/>
      <c r="AN185" s="165"/>
      <c r="AO185" s="213"/>
      <c r="AP185" s="213"/>
      <c r="AQ185" s="213"/>
      <c r="AR185" s="213"/>
      <c r="AS185" s="213"/>
      <c r="AT185" s="213"/>
      <c r="AU185" s="213"/>
      <c r="AV185" s="213"/>
      <c r="AW185" s="213"/>
      <c r="AX185" s="213"/>
    </row>
    <row r="186" s="127" customFormat="1" ht="30" customHeight="1" spans="1:50">
      <c r="A186" s="146" t="s">
        <v>61</v>
      </c>
      <c r="B186" s="147"/>
      <c r="C186" s="148" t="s">
        <v>858</v>
      </c>
      <c r="D186" s="148"/>
      <c r="E186" s="148"/>
      <c r="F186" s="148"/>
      <c r="G186" s="148"/>
      <c r="H186" s="148"/>
      <c r="I186" s="148"/>
      <c r="J186" s="148"/>
      <c r="K186" s="148"/>
      <c r="L186" s="213"/>
      <c r="M186" s="213"/>
      <c r="N186" s="213"/>
      <c r="O186" s="213"/>
      <c r="P186" s="213"/>
      <c r="Q186" s="213"/>
      <c r="R186" s="165"/>
      <c r="S186" s="165"/>
      <c r="T186" s="165"/>
      <c r="U186" s="165"/>
      <c r="V186" s="165"/>
      <c r="W186" s="165"/>
      <c r="X186" s="165"/>
      <c r="Y186" s="165"/>
      <c r="Z186" s="165"/>
      <c r="AA186" s="165"/>
      <c r="AB186" s="165"/>
      <c r="AC186" s="165"/>
      <c r="AD186" s="165">
        <f t="shared" si="84"/>
        <v>0</v>
      </c>
      <c r="AE186" s="165"/>
      <c r="AF186" s="165"/>
      <c r="AG186" s="165"/>
      <c r="AH186" s="165"/>
      <c r="AI186" s="165"/>
      <c r="AJ186" s="165"/>
      <c r="AK186" s="165"/>
      <c r="AL186" s="165"/>
      <c r="AM186" s="165"/>
      <c r="AN186" s="165"/>
      <c r="AO186" s="213"/>
      <c r="AP186" s="213"/>
      <c r="AQ186" s="213"/>
      <c r="AR186" s="213"/>
      <c r="AS186" s="213"/>
      <c r="AT186" s="213"/>
      <c r="AU186" s="213"/>
      <c r="AV186" s="213"/>
      <c r="AW186" s="213"/>
      <c r="AX186" s="213"/>
    </row>
    <row r="187" s="127" customFormat="1" ht="30" customHeight="1" spans="1:50">
      <c r="A187" s="146" t="s">
        <v>61</v>
      </c>
      <c r="B187" s="147"/>
      <c r="C187" s="148" t="s">
        <v>859</v>
      </c>
      <c r="D187" s="148"/>
      <c r="E187" s="148"/>
      <c r="F187" s="148"/>
      <c r="G187" s="148"/>
      <c r="H187" s="148"/>
      <c r="I187" s="148"/>
      <c r="J187" s="148"/>
      <c r="K187" s="148"/>
      <c r="L187" s="213"/>
      <c r="M187" s="213"/>
      <c r="N187" s="213"/>
      <c r="O187" s="213"/>
      <c r="P187" s="213"/>
      <c r="Q187" s="213"/>
      <c r="R187" s="165"/>
      <c r="S187" s="165"/>
      <c r="T187" s="165"/>
      <c r="U187" s="165"/>
      <c r="V187" s="165"/>
      <c r="W187" s="165"/>
      <c r="X187" s="165"/>
      <c r="Y187" s="165"/>
      <c r="Z187" s="165"/>
      <c r="AA187" s="165"/>
      <c r="AB187" s="165"/>
      <c r="AC187" s="165"/>
      <c r="AD187" s="165">
        <f t="shared" si="84"/>
        <v>0</v>
      </c>
      <c r="AE187" s="165"/>
      <c r="AF187" s="165"/>
      <c r="AG187" s="165"/>
      <c r="AH187" s="165"/>
      <c r="AI187" s="165"/>
      <c r="AJ187" s="165"/>
      <c r="AK187" s="165"/>
      <c r="AL187" s="165"/>
      <c r="AM187" s="165"/>
      <c r="AN187" s="165"/>
      <c r="AO187" s="213"/>
      <c r="AP187" s="213"/>
      <c r="AQ187" s="213"/>
      <c r="AR187" s="213"/>
      <c r="AS187" s="213"/>
      <c r="AT187" s="213"/>
      <c r="AU187" s="213"/>
      <c r="AV187" s="213"/>
      <c r="AW187" s="213"/>
      <c r="AX187" s="213"/>
    </row>
    <row r="188" s="127" customFormat="1" ht="30" customHeight="1" spans="1:50">
      <c r="A188" s="146" t="s">
        <v>61</v>
      </c>
      <c r="B188" s="147"/>
      <c r="C188" s="148" t="s">
        <v>860</v>
      </c>
      <c r="D188" s="148"/>
      <c r="E188" s="148"/>
      <c r="F188" s="148"/>
      <c r="G188" s="148"/>
      <c r="H188" s="148"/>
      <c r="I188" s="148"/>
      <c r="J188" s="148"/>
      <c r="K188" s="148"/>
      <c r="L188" s="213">
        <f t="shared" ref="L188:Q188" si="98">SUM(L189)</f>
        <v>1</v>
      </c>
      <c r="M188" s="213">
        <f t="shared" si="98"/>
        <v>20000</v>
      </c>
      <c r="N188" s="213">
        <f t="shared" si="98"/>
        <v>1626</v>
      </c>
      <c r="O188" s="213">
        <f t="shared" si="98"/>
        <v>6016</v>
      </c>
      <c r="P188" s="213">
        <f t="shared" si="98"/>
        <v>300</v>
      </c>
      <c r="Q188" s="213">
        <f t="shared" si="98"/>
        <v>300</v>
      </c>
      <c r="R188" s="165">
        <f t="shared" ref="R188:AC188" si="99">SUM(R189)</f>
        <v>300</v>
      </c>
      <c r="S188" s="165">
        <f t="shared" si="99"/>
        <v>0</v>
      </c>
      <c r="T188" s="165">
        <f t="shared" si="99"/>
        <v>0</v>
      </c>
      <c r="U188" s="165">
        <f t="shared" si="99"/>
        <v>0</v>
      </c>
      <c r="V188" s="165">
        <f t="shared" si="99"/>
        <v>300</v>
      </c>
      <c r="W188" s="165">
        <f t="shared" si="99"/>
        <v>0</v>
      </c>
      <c r="X188" s="165">
        <f t="shared" si="99"/>
        <v>0</v>
      </c>
      <c r="Y188" s="165">
        <f t="shared" si="99"/>
        <v>0</v>
      </c>
      <c r="Z188" s="165">
        <f t="shared" si="99"/>
        <v>0</v>
      </c>
      <c r="AA188" s="165">
        <f t="shared" si="99"/>
        <v>0</v>
      </c>
      <c r="AB188" s="165">
        <f t="shared" si="99"/>
        <v>0</v>
      </c>
      <c r="AC188" s="165">
        <f t="shared" si="99"/>
        <v>0</v>
      </c>
      <c r="AD188" s="165">
        <f t="shared" si="84"/>
        <v>0</v>
      </c>
      <c r="AE188" s="165">
        <f t="shared" ref="AE188:AN188" si="100">SUM(AE189)</f>
        <v>0</v>
      </c>
      <c r="AF188" s="165">
        <f t="shared" si="100"/>
        <v>0</v>
      </c>
      <c r="AG188" s="165">
        <f t="shared" si="100"/>
        <v>0</v>
      </c>
      <c r="AH188" s="165">
        <f t="shared" si="100"/>
        <v>0</v>
      </c>
      <c r="AI188" s="165">
        <f t="shared" si="100"/>
        <v>0</v>
      </c>
      <c r="AJ188" s="165">
        <f t="shared" si="100"/>
        <v>0</v>
      </c>
      <c r="AK188" s="165">
        <f t="shared" si="100"/>
        <v>0</v>
      </c>
      <c r="AL188" s="165">
        <f t="shared" si="100"/>
        <v>0</v>
      </c>
      <c r="AM188" s="165">
        <f t="shared" si="100"/>
        <v>0</v>
      </c>
      <c r="AN188" s="165">
        <f t="shared" si="100"/>
        <v>0</v>
      </c>
      <c r="AO188" s="213"/>
      <c r="AP188" s="213"/>
      <c r="AQ188" s="213"/>
      <c r="AR188" s="213"/>
      <c r="AS188" s="213"/>
      <c r="AT188" s="213"/>
      <c r="AU188" s="213"/>
      <c r="AV188" s="213"/>
      <c r="AW188" s="213"/>
      <c r="AX188" s="213"/>
    </row>
    <row r="189" s="128" customFormat="1" ht="213" customHeight="1" spans="1:50">
      <c r="A189" s="149">
        <f>SUBTOTAL(103,$E$10:E189)</f>
        <v>108</v>
      </c>
      <c r="B189" s="150" t="s">
        <v>861</v>
      </c>
      <c r="C189" s="149" t="s">
        <v>861</v>
      </c>
      <c r="D189" s="149" t="s">
        <v>64</v>
      </c>
      <c r="E189" s="149" t="s">
        <v>862</v>
      </c>
      <c r="F189" s="149" t="s">
        <v>863</v>
      </c>
      <c r="G189" s="149" t="s">
        <v>864</v>
      </c>
      <c r="H189" s="149" t="s">
        <v>68</v>
      </c>
      <c r="I189" s="149" t="s">
        <v>865</v>
      </c>
      <c r="J189" s="149" t="s">
        <v>70</v>
      </c>
      <c r="K189" s="167" t="s">
        <v>866</v>
      </c>
      <c r="L189" s="152">
        <v>1</v>
      </c>
      <c r="M189" s="152">
        <v>20000</v>
      </c>
      <c r="N189" s="158">
        <v>1626</v>
      </c>
      <c r="O189" s="158">
        <v>6016</v>
      </c>
      <c r="P189" s="158">
        <v>300</v>
      </c>
      <c r="Q189" s="158">
        <f>S189+T189+V189+W189+Y189+Z189+AB189+AE189+AF189+AJ189+AK189+AG189</f>
        <v>300</v>
      </c>
      <c r="R189" s="152">
        <f>S189+T189+U189+V189+W189+X189+Y189+Z189+AA189+AB189+AC189</f>
        <v>300</v>
      </c>
      <c r="S189" s="152"/>
      <c r="T189" s="152"/>
      <c r="U189" s="152"/>
      <c r="V189" s="158">
        <v>300</v>
      </c>
      <c r="W189" s="158"/>
      <c r="X189" s="158"/>
      <c r="Y189" s="152"/>
      <c r="Z189" s="152"/>
      <c r="AA189" s="152"/>
      <c r="AB189" s="152"/>
      <c r="AC189" s="152"/>
      <c r="AD189" s="152">
        <f t="shared" si="84"/>
        <v>0</v>
      </c>
      <c r="AE189" s="152"/>
      <c r="AF189" s="152"/>
      <c r="AG189" s="152"/>
      <c r="AH189" s="152"/>
      <c r="AI189" s="152"/>
      <c r="AJ189" s="152"/>
      <c r="AK189" s="152"/>
      <c r="AL189" s="158"/>
      <c r="AM189" s="152"/>
      <c r="AN189" s="152"/>
      <c r="AO189" s="152" t="s">
        <v>98</v>
      </c>
      <c r="AP189" s="152" t="s">
        <v>99</v>
      </c>
      <c r="AQ189" s="152" t="s">
        <v>588</v>
      </c>
      <c r="AR189" s="152" t="s">
        <v>589</v>
      </c>
      <c r="AS189" s="153" t="s">
        <v>273</v>
      </c>
      <c r="AT189" s="222" t="s">
        <v>867</v>
      </c>
      <c r="AU189" s="222" t="s">
        <v>868</v>
      </c>
      <c r="AV189" s="152" t="s">
        <v>140</v>
      </c>
      <c r="AW189" s="152" t="s">
        <v>150</v>
      </c>
      <c r="AX189" s="153"/>
    </row>
    <row r="190" s="127" customFormat="1" ht="30" customHeight="1" spans="1:50">
      <c r="A190" s="146" t="s">
        <v>61</v>
      </c>
      <c r="B190" s="147"/>
      <c r="C190" s="148" t="s">
        <v>869</v>
      </c>
      <c r="D190" s="148"/>
      <c r="E190" s="148"/>
      <c r="F190" s="148"/>
      <c r="G190" s="148"/>
      <c r="H190" s="148"/>
      <c r="I190" s="148"/>
      <c r="J190" s="148"/>
      <c r="K190" s="148"/>
      <c r="L190" s="213"/>
      <c r="M190" s="213"/>
      <c r="N190" s="213"/>
      <c r="O190" s="213"/>
      <c r="P190" s="213"/>
      <c r="Q190" s="213"/>
      <c r="R190" s="165"/>
      <c r="S190" s="165"/>
      <c r="T190" s="165"/>
      <c r="U190" s="165"/>
      <c r="V190" s="165"/>
      <c r="W190" s="165"/>
      <c r="X190" s="165"/>
      <c r="Y190" s="165"/>
      <c r="Z190" s="165"/>
      <c r="AA190" s="165"/>
      <c r="AB190" s="165"/>
      <c r="AC190" s="165"/>
      <c r="AD190" s="165">
        <f t="shared" si="84"/>
        <v>0</v>
      </c>
      <c r="AE190" s="165"/>
      <c r="AF190" s="165"/>
      <c r="AG190" s="165"/>
      <c r="AH190" s="165"/>
      <c r="AI190" s="165"/>
      <c r="AJ190" s="165"/>
      <c r="AK190" s="165"/>
      <c r="AL190" s="165"/>
      <c r="AM190" s="165"/>
      <c r="AN190" s="165"/>
      <c r="AO190" s="213"/>
      <c r="AP190" s="213"/>
      <c r="AQ190" s="213"/>
      <c r="AR190" s="213"/>
      <c r="AS190" s="213"/>
      <c r="AT190" s="213"/>
      <c r="AU190" s="213"/>
      <c r="AV190" s="213"/>
      <c r="AW190" s="213"/>
      <c r="AX190" s="213"/>
    </row>
    <row r="191" s="127" customFormat="1" ht="30" customHeight="1" spans="1:50">
      <c r="A191" s="146" t="s">
        <v>57</v>
      </c>
      <c r="B191" s="147"/>
      <c r="C191" s="148" t="s">
        <v>870</v>
      </c>
      <c r="D191" s="148"/>
      <c r="E191" s="148"/>
      <c r="F191" s="148"/>
      <c r="G191" s="148"/>
      <c r="H191" s="148"/>
      <c r="I191" s="148"/>
      <c r="J191" s="148"/>
      <c r="K191" s="148"/>
      <c r="L191" s="213">
        <f>L192+L194+L197</f>
        <v>1</v>
      </c>
      <c r="M191" s="213"/>
      <c r="N191" s="213"/>
      <c r="O191" s="213"/>
      <c r="P191" s="213">
        <f>P192+P194+P197</f>
        <v>1116.6</v>
      </c>
      <c r="Q191" s="213">
        <f>Q192+Q194+Q197</f>
        <v>1116.6</v>
      </c>
      <c r="R191" s="165">
        <f t="shared" ref="R191:AC191" si="101">R192+R194+R197</f>
        <v>1116.6</v>
      </c>
      <c r="S191" s="165">
        <f t="shared" si="101"/>
        <v>1116.6</v>
      </c>
      <c r="T191" s="165">
        <f t="shared" si="101"/>
        <v>0</v>
      </c>
      <c r="U191" s="165">
        <f t="shared" si="101"/>
        <v>0</v>
      </c>
      <c r="V191" s="165">
        <f t="shared" si="101"/>
        <v>0</v>
      </c>
      <c r="W191" s="165">
        <f t="shared" si="101"/>
        <v>0</v>
      </c>
      <c r="X191" s="165">
        <f t="shared" si="101"/>
        <v>0</v>
      </c>
      <c r="Y191" s="165">
        <f t="shared" si="101"/>
        <v>0</v>
      </c>
      <c r="Z191" s="165">
        <f t="shared" si="101"/>
        <v>0</v>
      </c>
      <c r="AA191" s="165">
        <f t="shared" si="101"/>
        <v>0</v>
      </c>
      <c r="AB191" s="165">
        <f t="shared" si="101"/>
        <v>0</v>
      </c>
      <c r="AC191" s="165">
        <f t="shared" si="101"/>
        <v>0</v>
      </c>
      <c r="AD191" s="165">
        <f t="shared" si="84"/>
        <v>0</v>
      </c>
      <c r="AE191" s="165">
        <f t="shared" ref="AE191:AN191" si="102">AE192+AE194+AE197</f>
        <v>0</v>
      </c>
      <c r="AF191" s="165">
        <f t="shared" si="102"/>
        <v>0</v>
      </c>
      <c r="AG191" s="165">
        <f t="shared" si="102"/>
        <v>0</v>
      </c>
      <c r="AH191" s="165">
        <f t="shared" si="102"/>
        <v>0</v>
      </c>
      <c r="AI191" s="165">
        <f t="shared" si="102"/>
        <v>0</v>
      </c>
      <c r="AJ191" s="165">
        <f t="shared" si="102"/>
        <v>0</v>
      </c>
      <c r="AK191" s="165">
        <f t="shared" si="102"/>
        <v>0</v>
      </c>
      <c r="AL191" s="165">
        <f t="shared" si="102"/>
        <v>0</v>
      </c>
      <c r="AM191" s="165">
        <f t="shared" si="102"/>
        <v>0</v>
      </c>
      <c r="AN191" s="165">
        <f t="shared" si="102"/>
        <v>0</v>
      </c>
      <c r="AO191" s="213"/>
      <c r="AP191" s="213"/>
      <c r="AQ191" s="213"/>
      <c r="AR191" s="213"/>
      <c r="AS191" s="213"/>
      <c r="AT191" s="213"/>
      <c r="AU191" s="213"/>
      <c r="AV191" s="213"/>
      <c r="AW191" s="213"/>
      <c r="AX191" s="213"/>
    </row>
    <row r="192" s="127" customFormat="1" ht="30" customHeight="1" spans="1:50">
      <c r="A192" s="225" t="s">
        <v>59</v>
      </c>
      <c r="B192" s="147"/>
      <c r="C192" s="148" t="s">
        <v>871</v>
      </c>
      <c r="D192" s="148"/>
      <c r="E192" s="148"/>
      <c r="F192" s="148"/>
      <c r="G192" s="148"/>
      <c r="H192" s="148"/>
      <c r="I192" s="148"/>
      <c r="J192" s="148"/>
      <c r="K192" s="148"/>
      <c r="L192" s="213">
        <f>L193</f>
        <v>0</v>
      </c>
      <c r="M192" s="213"/>
      <c r="N192" s="213"/>
      <c r="O192" s="213"/>
      <c r="P192" s="213">
        <f>P193</f>
        <v>0</v>
      </c>
      <c r="Q192" s="213">
        <f>Q193</f>
        <v>0</v>
      </c>
      <c r="R192" s="165">
        <f t="shared" ref="R192:AC192" si="103">R193</f>
        <v>0</v>
      </c>
      <c r="S192" s="165">
        <f t="shared" si="103"/>
        <v>0</v>
      </c>
      <c r="T192" s="165">
        <f t="shared" si="103"/>
        <v>0</v>
      </c>
      <c r="U192" s="165">
        <f t="shared" si="103"/>
        <v>0</v>
      </c>
      <c r="V192" s="165">
        <f t="shared" si="103"/>
        <v>0</v>
      </c>
      <c r="W192" s="165">
        <f t="shared" si="103"/>
        <v>0</v>
      </c>
      <c r="X192" s="165">
        <f t="shared" si="103"/>
        <v>0</v>
      </c>
      <c r="Y192" s="165">
        <f t="shared" si="103"/>
        <v>0</v>
      </c>
      <c r="Z192" s="165">
        <f t="shared" si="103"/>
        <v>0</v>
      </c>
      <c r="AA192" s="165">
        <f t="shared" si="103"/>
        <v>0</v>
      </c>
      <c r="AB192" s="165">
        <f t="shared" si="103"/>
        <v>0</v>
      </c>
      <c r="AC192" s="165">
        <f t="shared" si="103"/>
        <v>0</v>
      </c>
      <c r="AD192" s="165">
        <f t="shared" si="84"/>
        <v>0</v>
      </c>
      <c r="AE192" s="165">
        <f t="shared" ref="AE192:AN192" si="104">AE193</f>
        <v>0</v>
      </c>
      <c r="AF192" s="165">
        <f t="shared" si="104"/>
        <v>0</v>
      </c>
      <c r="AG192" s="165">
        <f t="shared" si="104"/>
        <v>0</v>
      </c>
      <c r="AH192" s="165">
        <f t="shared" si="104"/>
        <v>0</v>
      </c>
      <c r="AI192" s="165">
        <f t="shared" si="104"/>
        <v>0</v>
      </c>
      <c r="AJ192" s="165">
        <f t="shared" si="104"/>
        <v>0</v>
      </c>
      <c r="AK192" s="165">
        <f t="shared" si="104"/>
        <v>0</v>
      </c>
      <c r="AL192" s="165">
        <f t="shared" si="104"/>
        <v>0</v>
      </c>
      <c r="AM192" s="165">
        <f t="shared" si="104"/>
        <v>0</v>
      </c>
      <c r="AN192" s="165">
        <f t="shared" si="104"/>
        <v>0</v>
      </c>
      <c r="AO192" s="213"/>
      <c r="AP192" s="213"/>
      <c r="AQ192" s="213"/>
      <c r="AR192" s="213"/>
      <c r="AS192" s="213"/>
      <c r="AT192" s="213"/>
      <c r="AU192" s="213"/>
      <c r="AV192" s="213"/>
      <c r="AW192" s="213"/>
      <c r="AX192" s="213"/>
    </row>
    <row r="193" s="127" customFormat="1" ht="30" customHeight="1" spans="1:50">
      <c r="A193" s="146" t="s">
        <v>61</v>
      </c>
      <c r="B193" s="147"/>
      <c r="C193" s="148" t="s">
        <v>872</v>
      </c>
      <c r="D193" s="148"/>
      <c r="E193" s="148"/>
      <c r="F193" s="148"/>
      <c r="G193" s="148"/>
      <c r="H193" s="148"/>
      <c r="I193" s="148"/>
      <c r="J193" s="148"/>
      <c r="K193" s="148"/>
      <c r="L193" s="213"/>
      <c r="M193" s="213"/>
      <c r="N193" s="213"/>
      <c r="O193" s="213"/>
      <c r="P193" s="213"/>
      <c r="Q193" s="213"/>
      <c r="R193" s="165"/>
      <c r="S193" s="165"/>
      <c r="T193" s="165"/>
      <c r="U193" s="165"/>
      <c r="V193" s="165"/>
      <c r="W193" s="165"/>
      <c r="X193" s="165"/>
      <c r="Y193" s="165"/>
      <c r="Z193" s="165"/>
      <c r="AA193" s="165"/>
      <c r="AB193" s="165"/>
      <c r="AC193" s="165"/>
      <c r="AD193" s="165">
        <f t="shared" si="84"/>
        <v>0</v>
      </c>
      <c r="AE193" s="165"/>
      <c r="AF193" s="165"/>
      <c r="AG193" s="165"/>
      <c r="AH193" s="165"/>
      <c r="AI193" s="165"/>
      <c r="AJ193" s="165"/>
      <c r="AK193" s="165"/>
      <c r="AL193" s="165"/>
      <c r="AM193" s="165"/>
      <c r="AN193" s="165"/>
      <c r="AO193" s="213"/>
      <c r="AP193" s="213"/>
      <c r="AQ193" s="213"/>
      <c r="AR193" s="213"/>
      <c r="AS193" s="213"/>
      <c r="AT193" s="213"/>
      <c r="AU193" s="213"/>
      <c r="AV193" s="213"/>
      <c r="AW193" s="213"/>
      <c r="AX193" s="213"/>
    </row>
    <row r="194" s="127" customFormat="1" ht="30" customHeight="1" spans="1:50">
      <c r="A194" s="225" t="s">
        <v>59</v>
      </c>
      <c r="B194" s="147"/>
      <c r="C194" s="148" t="s">
        <v>873</v>
      </c>
      <c r="D194" s="148"/>
      <c r="E194" s="148"/>
      <c r="F194" s="148"/>
      <c r="G194" s="148"/>
      <c r="H194" s="148"/>
      <c r="I194" s="148"/>
      <c r="J194" s="148"/>
      <c r="K194" s="148"/>
      <c r="L194" s="213">
        <f>L195</f>
        <v>1</v>
      </c>
      <c r="M194" s="213"/>
      <c r="N194" s="213"/>
      <c r="O194" s="213"/>
      <c r="P194" s="213">
        <f>P195</f>
        <v>1116.6</v>
      </c>
      <c r="Q194" s="213">
        <f>Q195</f>
        <v>1116.6</v>
      </c>
      <c r="R194" s="165">
        <f t="shared" ref="R194:AC194" si="105">R195</f>
        <v>1116.6</v>
      </c>
      <c r="S194" s="165">
        <f t="shared" si="105"/>
        <v>1116.6</v>
      </c>
      <c r="T194" s="165">
        <f t="shared" si="105"/>
        <v>0</v>
      </c>
      <c r="U194" s="165">
        <f t="shared" si="105"/>
        <v>0</v>
      </c>
      <c r="V194" s="165">
        <f t="shared" si="105"/>
        <v>0</v>
      </c>
      <c r="W194" s="165">
        <f t="shared" si="105"/>
        <v>0</v>
      </c>
      <c r="X194" s="165">
        <f t="shared" si="105"/>
        <v>0</v>
      </c>
      <c r="Y194" s="165">
        <f t="shared" si="105"/>
        <v>0</v>
      </c>
      <c r="Z194" s="165">
        <f t="shared" si="105"/>
        <v>0</v>
      </c>
      <c r="AA194" s="165">
        <f t="shared" si="105"/>
        <v>0</v>
      </c>
      <c r="AB194" s="165">
        <f t="shared" si="105"/>
        <v>0</v>
      </c>
      <c r="AC194" s="165">
        <f t="shared" si="105"/>
        <v>0</v>
      </c>
      <c r="AD194" s="165">
        <f t="shared" si="84"/>
        <v>0</v>
      </c>
      <c r="AE194" s="165">
        <f t="shared" ref="AE194:AN194" si="106">AE195</f>
        <v>0</v>
      </c>
      <c r="AF194" s="165">
        <f t="shared" si="106"/>
        <v>0</v>
      </c>
      <c r="AG194" s="165">
        <f t="shared" si="106"/>
        <v>0</v>
      </c>
      <c r="AH194" s="165">
        <f t="shared" si="106"/>
        <v>0</v>
      </c>
      <c r="AI194" s="165">
        <f t="shared" si="106"/>
        <v>0</v>
      </c>
      <c r="AJ194" s="165">
        <f t="shared" si="106"/>
        <v>0</v>
      </c>
      <c r="AK194" s="165">
        <f t="shared" si="106"/>
        <v>0</v>
      </c>
      <c r="AL194" s="165">
        <f t="shared" si="106"/>
        <v>0</v>
      </c>
      <c r="AM194" s="165">
        <f t="shared" si="106"/>
        <v>0</v>
      </c>
      <c r="AN194" s="165">
        <f t="shared" si="106"/>
        <v>0</v>
      </c>
      <c r="AO194" s="213"/>
      <c r="AP194" s="213"/>
      <c r="AQ194" s="213"/>
      <c r="AR194" s="213"/>
      <c r="AS194" s="213"/>
      <c r="AT194" s="213"/>
      <c r="AU194" s="213"/>
      <c r="AV194" s="213"/>
      <c r="AW194" s="213"/>
      <c r="AX194" s="213"/>
    </row>
    <row r="195" s="127" customFormat="1" ht="30" customHeight="1" spans="1:50">
      <c r="A195" s="146" t="s">
        <v>61</v>
      </c>
      <c r="B195" s="147"/>
      <c r="C195" s="148" t="s">
        <v>874</v>
      </c>
      <c r="D195" s="148"/>
      <c r="E195" s="148"/>
      <c r="F195" s="148"/>
      <c r="G195" s="148"/>
      <c r="H195" s="148"/>
      <c r="I195" s="148"/>
      <c r="J195" s="148"/>
      <c r="K195" s="148"/>
      <c r="L195" s="213">
        <f t="shared" ref="L195:Q195" si="107">SUM(L196)</f>
        <v>1</v>
      </c>
      <c r="M195" s="213">
        <f t="shared" si="107"/>
        <v>3722</v>
      </c>
      <c r="N195" s="213">
        <f t="shared" si="107"/>
        <v>3453</v>
      </c>
      <c r="O195" s="213">
        <f t="shared" si="107"/>
        <v>3722</v>
      </c>
      <c r="P195" s="213">
        <f t="shared" si="107"/>
        <v>1116.6</v>
      </c>
      <c r="Q195" s="213">
        <f t="shared" si="107"/>
        <v>1116.6</v>
      </c>
      <c r="R195" s="165">
        <f t="shared" ref="R195:AC195" si="108">SUM(R196)</f>
        <v>1116.6</v>
      </c>
      <c r="S195" s="165">
        <f t="shared" si="108"/>
        <v>1116.6</v>
      </c>
      <c r="T195" s="165">
        <f t="shared" si="108"/>
        <v>0</v>
      </c>
      <c r="U195" s="165">
        <f t="shared" si="108"/>
        <v>0</v>
      </c>
      <c r="V195" s="165">
        <f t="shared" si="108"/>
        <v>0</v>
      </c>
      <c r="W195" s="165">
        <f t="shared" si="108"/>
        <v>0</v>
      </c>
      <c r="X195" s="165">
        <f t="shared" si="108"/>
        <v>0</v>
      </c>
      <c r="Y195" s="165">
        <f t="shared" si="108"/>
        <v>0</v>
      </c>
      <c r="Z195" s="165">
        <f t="shared" si="108"/>
        <v>0</v>
      </c>
      <c r="AA195" s="165">
        <f t="shared" si="108"/>
        <v>0</v>
      </c>
      <c r="AB195" s="165">
        <f t="shared" si="108"/>
        <v>0</v>
      </c>
      <c r="AC195" s="165">
        <f t="shared" si="108"/>
        <v>0</v>
      </c>
      <c r="AD195" s="165">
        <f t="shared" si="84"/>
        <v>0</v>
      </c>
      <c r="AE195" s="165">
        <f t="shared" ref="AE195:AN195" si="109">SUM(AE196)</f>
        <v>0</v>
      </c>
      <c r="AF195" s="165">
        <f t="shared" si="109"/>
        <v>0</v>
      </c>
      <c r="AG195" s="165">
        <f t="shared" si="109"/>
        <v>0</v>
      </c>
      <c r="AH195" s="165">
        <f t="shared" si="109"/>
        <v>0</v>
      </c>
      <c r="AI195" s="165">
        <f t="shared" si="109"/>
        <v>0</v>
      </c>
      <c r="AJ195" s="165">
        <f t="shared" si="109"/>
        <v>0</v>
      </c>
      <c r="AK195" s="165">
        <f t="shared" si="109"/>
        <v>0</v>
      </c>
      <c r="AL195" s="165">
        <f t="shared" si="109"/>
        <v>0</v>
      </c>
      <c r="AM195" s="165">
        <f t="shared" si="109"/>
        <v>0</v>
      </c>
      <c r="AN195" s="165">
        <f t="shared" si="109"/>
        <v>0</v>
      </c>
      <c r="AO195" s="213"/>
      <c r="AP195" s="213"/>
      <c r="AQ195" s="213"/>
      <c r="AR195" s="213"/>
      <c r="AS195" s="213"/>
      <c r="AT195" s="213"/>
      <c r="AU195" s="213"/>
      <c r="AV195" s="213"/>
      <c r="AW195" s="213"/>
      <c r="AX195" s="213"/>
    </row>
    <row r="196" s="113" customFormat="1" ht="177" customHeight="1" spans="1:50">
      <c r="A196" s="149">
        <f>SUBTOTAL(103,$E$10:E196)</f>
        <v>109</v>
      </c>
      <c r="B196" s="150" t="s">
        <v>875</v>
      </c>
      <c r="C196" s="151" t="s">
        <v>875</v>
      </c>
      <c r="D196" s="151" t="s">
        <v>64</v>
      </c>
      <c r="E196" s="151" t="s">
        <v>876</v>
      </c>
      <c r="F196" s="151" t="s">
        <v>877</v>
      </c>
      <c r="G196" s="151" t="s">
        <v>878</v>
      </c>
      <c r="H196" s="149" t="s">
        <v>68</v>
      </c>
      <c r="I196" s="149" t="s">
        <v>501</v>
      </c>
      <c r="J196" s="151" t="s">
        <v>502</v>
      </c>
      <c r="K196" s="151" t="s">
        <v>879</v>
      </c>
      <c r="L196" s="152">
        <v>1</v>
      </c>
      <c r="M196" s="152">
        <v>3722</v>
      </c>
      <c r="N196" s="152">
        <v>3453</v>
      </c>
      <c r="O196" s="152">
        <v>3722</v>
      </c>
      <c r="P196" s="158">
        <v>1116.6</v>
      </c>
      <c r="Q196" s="158">
        <f>S196+T196+V196+W196+Y196+Z196+AB196+AE196+AF196+AJ196+AK196+AG196</f>
        <v>1116.6</v>
      </c>
      <c r="R196" s="152">
        <f>S196+T196+U196+V196+W196+X196+Y196+Z196+AA196+AB196+AC196</f>
        <v>1116.6</v>
      </c>
      <c r="S196" s="152">
        <v>1116.6</v>
      </c>
      <c r="T196" s="152"/>
      <c r="U196" s="152"/>
      <c r="V196" s="152"/>
      <c r="W196" s="152"/>
      <c r="X196" s="152"/>
      <c r="Y196" s="152"/>
      <c r="Z196" s="152"/>
      <c r="AA196" s="152"/>
      <c r="AB196" s="152"/>
      <c r="AC196" s="152"/>
      <c r="AD196" s="152">
        <f t="shared" si="84"/>
        <v>0</v>
      </c>
      <c r="AE196" s="152"/>
      <c r="AF196" s="152"/>
      <c r="AG196" s="152"/>
      <c r="AH196" s="152"/>
      <c r="AI196" s="152"/>
      <c r="AJ196" s="152"/>
      <c r="AK196" s="152"/>
      <c r="AL196" s="152"/>
      <c r="AM196" s="152"/>
      <c r="AN196" s="152"/>
      <c r="AO196" s="152" t="s">
        <v>880</v>
      </c>
      <c r="AP196" s="158" t="s">
        <v>881</v>
      </c>
      <c r="AQ196" s="152" t="s">
        <v>880</v>
      </c>
      <c r="AR196" s="158" t="s">
        <v>881</v>
      </c>
      <c r="AS196" s="152" t="s">
        <v>727</v>
      </c>
      <c r="AT196" s="206" t="s">
        <v>882</v>
      </c>
      <c r="AU196" s="178" t="s">
        <v>883</v>
      </c>
      <c r="AV196" s="152" t="s">
        <v>140</v>
      </c>
      <c r="AW196" s="152" t="s">
        <v>150</v>
      </c>
      <c r="AX196" s="153"/>
    </row>
    <row r="197" s="127" customFormat="1" ht="30" customHeight="1" spans="1:50">
      <c r="A197" s="225" t="s">
        <v>59</v>
      </c>
      <c r="B197" s="147"/>
      <c r="C197" s="148" t="s">
        <v>884</v>
      </c>
      <c r="D197" s="148"/>
      <c r="E197" s="148"/>
      <c r="F197" s="148"/>
      <c r="G197" s="148"/>
      <c r="H197" s="148"/>
      <c r="I197" s="148"/>
      <c r="J197" s="148"/>
      <c r="K197" s="148"/>
      <c r="L197" s="213">
        <f>L198</f>
        <v>0</v>
      </c>
      <c r="M197" s="213"/>
      <c r="N197" s="213"/>
      <c r="O197" s="213"/>
      <c r="P197" s="213">
        <f>P198</f>
        <v>0</v>
      </c>
      <c r="Q197" s="213">
        <f>Q198</f>
        <v>0</v>
      </c>
      <c r="R197" s="165">
        <f t="shared" ref="R197:AC197" si="110">R198</f>
        <v>0</v>
      </c>
      <c r="S197" s="165">
        <f t="shared" si="110"/>
        <v>0</v>
      </c>
      <c r="T197" s="165">
        <f t="shared" si="110"/>
        <v>0</v>
      </c>
      <c r="U197" s="165">
        <f t="shared" si="110"/>
        <v>0</v>
      </c>
      <c r="V197" s="165">
        <f t="shared" si="110"/>
        <v>0</v>
      </c>
      <c r="W197" s="165">
        <f t="shared" si="110"/>
        <v>0</v>
      </c>
      <c r="X197" s="165">
        <f t="shared" si="110"/>
        <v>0</v>
      </c>
      <c r="Y197" s="165">
        <f t="shared" si="110"/>
        <v>0</v>
      </c>
      <c r="Z197" s="165">
        <f t="shared" si="110"/>
        <v>0</v>
      </c>
      <c r="AA197" s="165">
        <f t="shared" si="110"/>
        <v>0</v>
      </c>
      <c r="AB197" s="165">
        <f t="shared" si="110"/>
        <v>0</v>
      </c>
      <c r="AC197" s="165">
        <f t="shared" si="110"/>
        <v>0</v>
      </c>
      <c r="AD197" s="165">
        <f t="shared" si="84"/>
        <v>0</v>
      </c>
      <c r="AE197" s="165">
        <f t="shared" ref="AE197:AN197" si="111">AE198</f>
        <v>0</v>
      </c>
      <c r="AF197" s="165">
        <f t="shared" si="111"/>
        <v>0</v>
      </c>
      <c r="AG197" s="165">
        <f t="shared" si="111"/>
        <v>0</v>
      </c>
      <c r="AH197" s="165">
        <f t="shared" si="111"/>
        <v>0</v>
      </c>
      <c r="AI197" s="165">
        <f t="shared" si="111"/>
        <v>0</v>
      </c>
      <c r="AJ197" s="165">
        <f t="shared" si="111"/>
        <v>0</v>
      </c>
      <c r="AK197" s="165">
        <f t="shared" si="111"/>
        <v>0</v>
      </c>
      <c r="AL197" s="165">
        <f t="shared" si="111"/>
        <v>0</v>
      </c>
      <c r="AM197" s="165">
        <f t="shared" si="111"/>
        <v>0</v>
      </c>
      <c r="AN197" s="165">
        <f t="shared" si="111"/>
        <v>0</v>
      </c>
      <c r="AO197" s="213"/>
      <c r="AP197" s="213"/>
      <c r="AQ197" s="213"/>
      <c r="AR197" s="213"/>
      <c r="AS197" s="213"/>
      <c r="AT197" s="213"/>
      <c r="AU197" s="213"/>
      <c r="AV197" s="213"/>
      <c r="AW197" s="213"/>
      <c r="AX197" s="213"/>
    </row>
    <row r="198" s="127" customFormat="1" ht="30" customHeight="1" spans="1:50">
      <c r="A198" s="146" t="s">
        <v>61</v>
      </c>
      <c r="B198" s="147"/>
      <c r="C198" s="148" t="s">
        <v>885</v>
      </c>
      <c r="D198" s="148"/>
      <c r="E198" s="148"/>
      <c r="F198" s="148"/>
      <c r="G198" s="148"/>
      <c r="H198" s="148"/>
      <c r="I198" s="148"/>
      <c r="J198" s="148"/>
      <c r="K198" s="148"/>
      <c r="L198" s="213"/>
      <c r="M198" s="213"/>
      <c r="N198" s="213"/>
      <c r="O198" s="213"/>
      <c r="P198" s="213"/>
      <c r="Q198" s="213"/>
      <c r="R198" s="165"/>
      <c r="S198" s="165"/>
      <c r="T198" s="165"/>
      <c r="U198" s="165"/>
      <c r="V198" s="165"/>
      <c r="W198" s="165"/>
      <c r="X198" s="165"/>
      <c r="Y198" s="165"/>
      <c r="Z198" s="165"/>
      <c r="AA198" s="165"/>
      <c r="AB198" s="165"/>
      <c r="AC198" s="165"/>
      <c r="AD198" s="165">
        <f t="shared" ref="AD198:AD206" si="112">AE198+AF198+AG198+AH198</f>
        <v>0</v>
      </c>
      <c r="AE198" s="165"/>
      <c r="AF198" s="165"/>
      <c r="AG198" s="165"/>
      <c r="AH198" s="165"/>
      <c r="AI198" s="165"/>
      <c r="AJ198" s="165"/>
      <c r="AK198" s="165"/>
      <c r="AL198" s="165"/>
      <c r="AM198" s="165"/>
      <c r="AN198" s="165"/>
      <c r="AO198" s="213"/>
      <c r="AP198" s="213"/>
      <c r="AQ198" s="213"/>
      <c r="AR198" s="213"/>
      <c r="AS198" s="213"/>
      <c r="AT198" s="213"/>
      <c r="AU198" s="213"/>
      <c r="AV198" s="213"/>
      <c r="AW198" s="213"/>
      <c r="AX198" s="213"/>
    </row>
    <row r="199" s="127" customFormat="1" ht="30" customHeight="1" spans="1:50">
      <c r="A199" s="146" t="s">
        <v>57</v>
      </c>
      <c r="B199" s="212"/>
      <c r="C199" s="148" t="s">
        <v>886</v>
      </c>
      <c r="D199" s="148"/>
      <c r="E199" s="148"/>
      <c r="F199" s="148"/>
      <c r="G199" s="148"/>
      <c r="H199" s="148"/>
      <c r="I199" s="148"/>
      <c r="J199" s="148"/>
      <c r="K199" s="148"/>
      <c r="L199" s="213">
        <f>L200</f>
        <v>0</v>
      </c>
      <c r="M199" s="213"/>
      <c r="N199" s="213"/>
      <c r="O199" s="213"/>
      <c r="P199" s="213">
        <f>P200</f>
        <v>0</v>
      </c>
      <c r="Q199" s="213">
        <f>Q200</f>
        <v>0</v>
      </c>
      <c r="R199" s="165">
        <f t="shared" ref="R199:AC199" si="113">R200</f>
        <v>0</v>
      </c>
      <c r="S199" s="165">
        <f t="shared" si="113"/>
        <v>0</v>
      </c>
      <c r="T199" s="165">
        <f t="shared" si="113"/>
        <v>0</v>
      </c>
      <c r="U199" s="165">
        <f t="shared" si="113"/>
        <v>0</v>
      </c>
      <c r="V199" s="165">
        <f t="shared" si="113"/>
        <v>0</v>
      </c>
      <c r="W199" s="165">
        <f t="shared" si="113"/>
        <v>0</v>
      </c>
      <c r="X199" s="165">
        <f t="shared" si="113"/>
        <v>0</v>
      </c>
      <c r="Y199" s="165">
        <f t="shared" si="113"/>
        <v>0</v>
      </c>
      <c r="Z199" s="165">
        <f t="shared" si="113"/>
        <v>0</v>
      </c>
      <c r="AA199" s="165">
        <f t="shared" si="113"/>
        <v>0</v>
      </c>
      <c r="AB199" s="165">
        <f t="shared" si="113"/>
        <v>0</v>
      </c>
      <c r="AC199" s="165">
        <f t="shared" si="113"/>
        <v>0</v>
      </c>
      <c r="AD199" s="165">
        <f t="shared" si="112"/>
        <v>0</v>
      </c>
      <c r="AE199" s="165">
        <f t="shared" ref="AE199:AN199" si="114">AE200</f>
        <v>0</v>
      </c>
      <c r="AF199" s="165">
        <f t="shared" si="114"/>
        <v>0</v>
      </c>
      <c r="AG199" s="165">
        <f t="shared" si="114"/>
        <v>0</v>
      </c>
      <c r="AH199" s="165">
        <f t="shared" si="114"/>
        <v>0</v>
      </c>
      <c r="AI199" s="165">
        <f t="shared" si="114"/>
        <v>0</v>
      </c>
      <c r="AJ199" s="165">
        <f t="shared" si="114"/>
        <v>0</v>
      </c>
      <c r="AK199" s="165">
        <f t="shared" si="114"/>
        <v>0</v>
      </c>
      <c r="AL199" s="165">
        <f t="shared" si="114"/>
        <v>0</v>
      </c>
      <c r="AM199" s="165">
        <f t="shared" si="114"/>
        <v>0</v>
      </c>
      <c r="AN199" s="165">
        <f t="shared" si="114"/>
        <v>0</v>
      </c>
      <c r="AO199" s="213"/>
      <c r="AP199" s="213"/>
      <c r="AQ199" s="213"/>
      <c r="AR199" s="213"/>
      <c r="AS199" s="213"/>
      <c r="AT199" s="213"/>
      <c r="AU199" s="213"/>
      <c r="AV199" s="213"/>
      <c r="AW199" s="213"/>
      <c r="AX199" s="213"/>
    </row>
    <row r="200" s="127" customFormat="1" ht="30" customHeight="1" spans="1:50">
      <c r="A200" s="146" t="s">
        <v>59</v>
      </c>
      <c r="B200" s="212"/>
      <c r="C200" s="148" t="s">
        <v>886</v>
      </c>
      <c r="D200" s="148"/>
      <c r="E200" s="148"/>
      <c r="F200" s="148"/>
      <c r="G200" s="148"/>
      <c r="H200" s="148"/>
      <c r="I200" s="148"/>
      <c r="J200" s="148"/>
      <c r="K200" s="148"/>
      <c r="L200" s="213">
        <f>L201</f>
        <v>0</v>
      </c>
      <c r="M200" s="213"/>
      <c r="N200" s="213"/>
      <c r="O200" s="213"/>
      <c r="P200" s="213">
        <f>P201</f>
        <v>0</v>
      </c>
      <c r="Q200" s="213">
        <f>Q201</f>
        <v>0</v>
      </c>
      <c r="R200" s="165">
        <f t="shared" ref="R200:AC200" si="115">R201</f>
        <v>0</v>
      </c>
      <c r="S200" s="165">
        <f t="shared" si="115"/>
        <v>0</v>
      </c>
      <c r="T200" s="165">
        <f t="shared" si="115"/>
        <v>0</v>
      </c>
      <c r="U200" s="165">
        <f t="shared" si="115"/>
        <v>0</v>
      </c>
      <c r="V200" s="165">
        <f t="shared" si="115"/>
        <v>0</v>
      </c>
      <c r="W200" s="165">
        <f t="shared" si="115"/>
        <v>0</v>
      </c>
      <c r="X200" s="165">
        <f t="shared" si="115"/>
        <v>0</v>
      </c>
      <c r="Y200" s="165">
        <f t="shared" si="115"/>
        <v>0</v>
      </c>
      <c r="Z200" s="165">
        <f t="shared" si="115"/>
        <v>0</v>
      </c>
      <c r="AA200" s="165">
        <f t="shared" si="115"/>
        <v>0</v>
      </c>
      <c r="AB200" s="165">
        <f t="shared" si="115"/>
        <v>0</v>
      </c>
      <c r="AC200" s="165">
        <f t="shared" si="115"/>
        <v>0</v>
      </c>
      <c r="AD200" s="165">
        <f t="shared" si="112"/>
        <v>0</v>
      </c>
      <c r="AE200" s="165">
        <f t="shared" ref="AE200:AN200" si="116">AE201</f>
        <v>0</v>
      </c>
      <c r="AF200" s="165">
        <f t="shared" si="116"/>
        <v>0</v>
      </c>
      <c r="AG200" s="165">
        <f t="shared" si="116"/>
        <v>0</v>
      </c>
      <c r="AH200" s="165">
        <f t="shared" si="116"/>
        <v>0</v>
      </c>
      <c r="AI200" s="165">
        <f t="shared" si="116"/>
        <v>0</v>
      </c>
      <c r="AJ200" s="165">
        <f t="shared" si="116"/>
        <v>0</v>
      </c>
      <c r="AK200" s="165">
        <f t="shared" si="116"/>
        <v>0</v>
      </c>
      <c r="AL200" s="165">
        <f t="shared" si="116"/>
        <v>0</v>
      </c>
      <c r="AM200" s="165">
        <f t="shared" si="116"/>
        <v>0</v>
      </c>
      <c r="AN200" s="165">
        <f t="shared" si="116"/>
        <v>0</v>
      </c>
      <c r="AO200" s="213"/>
      <c r="AP200" s="213"/>
      <c r="AQ200" s="213"/>
      <c r="AR200" s="213"/>
      <c r="AS200" s="213"/>
      <c r="AT200" s="213"/>
      <c r="AU200" s="213"/>
      <c r="AV200" s="213"/>
      <c r="AW200" s="213"/>
      <c r="AX200" s="213"/>
    </row>
    <row r="201" s="127" customFormat="1" ht="30" customHeight="1" spans="1:50">
      <c r="A201" s="146" t="s">
        <v>61</v>
      </c>
      <c r="B201" s="212"/>
      <c r="C201" s="148" t="s">
        <v>886</v>
      </c>
      <c r="D201" s="148"/>
      <c r="E201" s="148"/>
      <c r="F201" s="148"/>
      <c r="G201" s="148"/>
      <c r="H201" s="148"/>
      <c r="I201" s="148"/>
      <c r="J201" s="148"/>
      <c r="K201" s="148"/>
      <c r="L201" s="213"/>
      <c r="M201" s="213"/>
      <c r="N201" s="213"/>
      <c r="O201" s="213"/>
      <c r="P201" s="213"/>
      <c r="Q201" s="213"/>
      <c r="R201" s="165"/>
      <c r="S201" s="165"/>
      <c r="T201" s="165"/>
      <c r="U201" s="165"/>
      <c r="V201" s="165"/>
      <c r="W201" s="165"/>
      <c r="X201" s="165"/>
      <c r="Y201" s="165"/>
      <c r="Z201" s="165"/>
      <c r="AA201" s="165"/>
      <c r="AB201" s="165"/>
      <c r="AC201" s="165"/>
      <c r="AD201" s="165">
        <f t="shared" si="112"/>
        <v>0</v>
      </c>
      <c r="AE201" s="165"/>
      <c r="AF201" s="165"/>
      <c r="AG201" s="165"/>
      <c r="AH201" s="165"/>
      <c r="AI201" s="165"/>
      <c r="AJ201" s="165"/>
      <c r="AK201" s="165"/>
      <c r="AL201" s="165"/>
      <c r="AM201" s="165"/>
      <c r="AN201" s="165"/>
      <c r="AO201" s="213"/>
      <c r="AP201" s="213"/>
      <c r="AQ201" s="213"/>
      <c r="AR201" s="213"/>
      <c r="AS201" s="213"/>
      <c r="AT201" s="213"/>
      <c r="AU201" s="213"/>
      <c r="AV201" s="213"/>
      <c r="AW201" s="213"/>
      <c r="AX201" s="213"/>
    </row>
    <row r="202" s="127" customFormat="1" ht="30" customHeight="1" spans="1:50">
      <c r="A202" s="146" t="s">
        <v>57</v>
      </c>
      <c r="B202" s="212"/>
      <c r="C202" s="148" t="s">
        <v>887</v>
      </c>
      <c r="D202" s="148"/>
      <c r="E202" s="148"/>
      <c r="F202" s="148"/>
      <c r="G202" s="148"/>
      <c r="H202" s="148"/>
      <c r="I202" s="148"/>
      <c r="J202" s="148"/>
      <c r="K202" s="148"/>
      <c r="L202" s="213">
        <f>L203</f>
        <v>1</v>
      </c>
      <c r="M202" s="213"/>
      <c r="N202" s="213"/>
      <c r="O202" s="213"/>
      <c r="P202" s="213">
        <f>P203</f>
        <v>73.72</v>
      </c>
      <c r="Q202" s="213">
        <f>Q203</f>
        <v>73.72</v>
      </c>
      <c r="R202" s="165">
        <f t="shared" ref="R202:AC202" si="117">R203</f>
        <v>73.72</v>
      </c>
      <c r="S202" s="165">
        <f t="shared" si="117"/>
        <v>0</v>
      </c>
      <c r="T202" s="165">
        <f t="shared" si="117"/>
        <v>0</v>
      </c>
      <c r="U202" s="165">
        <f t="shared" si="117"/>
        <v>0</v>
      </c>
      <c r="V202" s="165">
        <f t="shared" si="117"/>
        <v>0</v>
      </c>
      <c r="W202" s="165">
        <f t="shared" si="117"/>
        <v>0</v>
      </c>
      <c r="X202" s="165">
        <f t="shared" si="117"/>
        <v>0</v>
      </c>
      <c r="Y202" s="165">
        <f t="shared" si="117"/>
        <v>0</v>
      </c>
      <c r="Z202" s="165">
        <f t="shared" si="117"/>
        <v>73.72</v>
      </c>
      <c r="AA202" s="165">
        <f t="shared" si="117"/>
        <v>0</v>
      </c>
      <c r="AB202" s="165">
        <f t="shared" si="117"/>
        <v>0</v>
      </c>
      <c r="AC202" s="165">
        <f t="shared" si="117"/>
        <v>0</v>
      </c>
      <c r="AD202" s="165">
        <f t="shared" si="112"/>
        <v>0</v>
      </c>
      <c r="AE202" s="165">
        <f t="shared" ref="AE202:AN202" si="118">AE203</f>
        <v>0</v>
      </c>
      <c r="AF202" s="165">
        <f t="shared" si="118"/>
        <v>0</v>
      </c>
      <c r="AG202" s="165">
        <f t="shared" si="118"/>
        <v>0</v>
      </c>
      <c r="AH202" s="165">
        <f t="shared" si="118"/>
        <v>0</v>
      </c>
      <c r="AI202" s="165">
        <f t="shared" si="118"/>
        <v>0</v>
      </c>
      <c r="AJ202" s="165">
        <f t="shared" si="118"/>
        <v>0</v>
      </c>
      <c r="AK202" s="165">
        <f t="shared" si="118"/>
        <v>0</v>
      </c>
      <c r="AL202" s="165">
        <f t="shared" si="118"/>
        <v>0</v>
      </c>
      <c r="AM202" s="165">
        <f t="shared" si="118"/>
        <v>0</v>
      </c>
      <c r="AN202" s="165">
        <f t="shared" si="118"/>
        <v>0</v>
      </c>
      <c r="AO202" s="213"/>
      <c r="AP202" s="213"/>
      <c r="AQ202" s="213"/>
      <c r="AR202" s="213"/>
      <c r="AS202" s="213"/>
      <c r="AT202" s="213"/>
      <c r="AU202" s="213"/>
      <c r="AV202" s="213"/>
      <c r="AW202" s="213"/>
      <c r="AX202" s="213"/>
    </row>
    <row r="203" s="127" customFormat="1" ht="30" customHeight="1" spans="1:50">
      <c r="A203" s="146" t="s">
        <v>59</v>
      </c>
      <c r="B203" s="212"/>
      <c r="C203" s="148" t="s">
        <v>887</v>
      </c>
      <c r="D203" s="148"/>
      <c r="E203" s="148"/>
      <c r="F203" s="148"/>
      <c r="G203" s="148"/>
      <c r="H203" s="148"/>
      <c r="I203" s="148"/>
      <c r="J203" s="148"/>
      <c r="K203" s="148"/>
      <c r="L203" s="213">
        <f>L204+L205+L207</f>
        <v>1</v>
      </c>
      <c r="M203" s="213"/>
      <c r="N203" s="213"/>
      <c r="O203" s="213"/>
      <c r="P203" s="213">
        <f>P204+P205+P207</f>
        <v>73.72</v>
      </c>
      <c r="Q203" s="213">
        <f>Q204+Q205+Q207</f>
        <v>73.72</v>
      </c>
      <c r="R203" s="165">
        <f t="shared" ref="R203:AC203" si="119">R204+R205+R207</f>
        <v>73.72</v>
      </c>
      <c r="S203" s="165">
        <f t="shared" si="119"/>
        <v>0</v>
      </c>
      <c r="T203" s="165">
        <f t="shared" si="119"/>
        <v>0</v>
      </c>
      <c r="U203" s="165">
        <f t="shared" si="119"/>
        <v>0</v>
      </c>
      <c r="V203" s="165">
        <f t="shared" si="119"/>
        <v>0</v>
      </c>
      <c r="W203" s="165">
        <f t="shared" si="119"/>
        <v>0</v>
      </c>
      <c r="X203" s="165">
        <f t="shared" si="119"/>
        <v>0</v>
      </c>
      <c r="Y203" s="165">
        <f t="shared" si="119"/>
        <v>0</v>
      </c>
      <c r="Z203" s="165">
        <f t="shared" si="119"/>
        <v>73.72</v>
      </c>
      <c r="AA203" s="165">
        <f t="shared" si="119"/>
        <v>0</v>
      </c>
      <c r="AB203" s="165">
        <f t="shared" si="119"/>
        <v>0</v>
      </c>
      <c r="AC203" s="165">
        <f t="shared" si="119"/>
        <v>0</v>
      </c>
      <c r="AD203" s="165">
        <f t="shared" si="112"/>
        <v>0</v>
      </c>
      <c r="AE203" s="165">
        <f t="shared" ref="AE203:AN203" si="120">AE204+AE205+AE207</f>
        <v>0</v>
      </c>
      <c r="AF203" s="165">
        <f t="shared" si="120"/>
        <v>0</v>
      </c>
      <c r="AG203" s="165">
        <f t="shared" si="120"/>
        <v>0</v>
      </c>
      <c r="AH203" s="165">
        <f t="shared" si="120"/>
        <v>0</v>
      </c>
      <c r="AI203" s="165">
        <f t="shared" si="120"/>
        <v>0</v>
      </c>
      <c r="AJ203" s="165">
        <f t="shared" si="120"/>
        <v>0</v>
      </c>
      <c r="AK203" s="165">
        <f t="shared" si="120"/>
        <v>0</v>
      </c>
      <c r="AL203" s="165">
        <f t="shared" si="120"/>
        <v>0</v>
      </c>
      <c r="AM203" s="165">
        <f t="shared" si="120"/>
        <v>0</v>
      </c>
      <c r="AN203" s="165">
        <f t="shared" si="120"/>
        <v>0</v>
      </c>
      <c r="AO203" s="213"/>
      <c r="AP203" s="213"/>
      <c r="AQ203" s="213"/>
      <c r="AR203" s="213"/>
      <c r="AS203" s="213"/>
      <c r="AT203" s="213"/>
      <c r="AU203" s="213"/>
      <c r="AV203" s="213"/>
      <c r="AW203" s="213"/>
      <c r="AX203" s="213"/>
    </row>
    <row r="204" s="127" customFormat="1" ht="30" customHeight="1" spans="1:50">
      <c r="A204" s="146" t="s">
        <v>61</v>
      </c>
      <c r="B204" s="147"/>
      <c r="C204" s="148" t="s">
        <v>888</v>
      </c>
      <c r="D204" s="148"/>
      <c r="E204" s="148"/>
      <c r="F204" s="148"/>
      <c r="G204" s="148"/>
      <c r="H204" s="148"/>
      <c r="I204" s="148"/>
      <c r="J204" s="148"/>
      <c r="K204" s="148"/>
      <c r="L204" s="213"/>
      <c r="M204" s="213"/>
      <c r="N204" s="213"/>
      <c r="O204" s="213"/>
      <c r="P204" s="213"/>
      <c r="Q204" s="213"/>
      <c r="R204" s="165"/>
      <c r="S204" s="165"/>
      <c r="T204" s="165"/>
      <c r="U204" s="165"/>
      <c r="V204" s="165"/>
      <c r="W204" s="165"/>
      <c r="X204" s="165"/>
      <c r="Y204" s="165"/>
      <c r="Z204" s="165"/>
      <c r="AA204" s="165"/>
      <c r="AB204" s="165"/>
      <c r="AC204" s="165"/>
      <c r="AD204" s="165">
        <f t="shared" si="112"/>
        <v>0</v>
      </c>
      <c r="AE204" s="165"/>
      <c r="AF204" s="165"/>
      <c r="AG204" s="165"/>
      <c r="AH204" s="165"/>
      <c r="AI204" s="165"/>
      <c r="AJ204" s="165"/>
      <c r="AK204" s="165"/>
      <c r="AL204" s="165"/>
      <c r="AM204" s="165"/>
      <c r="AN204" s="165"/>
      <c r="AO204" s="213"/>
      <c r="AP204" s="213"/>
      <c r="AQ204" s="213"/>
      <c r="AR204" s="213"/>
      <c r="AS204" s="213"/>
      <c r="AT204" s="213"/>
      <c r="AU204" s="213"/>
      <c r="AV204" s="213"/>
      <c r="AW204" s="213"/>
      <c r="AX204" s="213"/>
    </row>
    <row r="205" s="127" customFormat="1" ht="30" customHeight="1" spans="1:50">
      <c r="A205" s="146" t="s">
        <v>61</v>
      </c>
      <c r="B205" s="147"/>
      <c r="C205" s="148" t="s">
        <v>889</v>
      </c>
      <c r="D205" s="148"/>
      <c r="E205" s="148"/>
      <c r="F205" s="148"/>
      <c r="G205" s="148"/>
      <c r="H205" s="148"/>
      <c r="I205" s="148"/>
      <c r="J205" s="148"/>
      <c r="K205" s="148"/>
      <c r="L205" s="213">
        <f t="shared" ref="L205:Q205" si="121">SUM(L206)</f>
        <v>1</v>
      </c>
      <c r="M205" s="213">
        <f t="shared" si="121"/>
        <v>7021</v>
      </c>
      <c r="N205" s="213">
        <f t="shared" si="121"/>
        <v>7021</v>
      </c>
      <c r="O205" s="213">
        <f t="shared" si="121"/>
        <v>29155</v>
      </c>
      <c r="P205" s="213">
        <f t="shared" si="121"/>
        <v>73.72</v>
      </c>
      <c r="Q205" s="213">
        <f t="shared" si="121"/>
        <v>73.72</v>
      </c>
      <c r="R205" s="165">
        <f t="shared" ref="R205:AC205" si="122">SUM(R206)</f>
        <v>73.72</v>
      </c>
      <c r="S205" s="165">
        <f t="shared" si="122"/>
        <v>0</v>
      </c>
      <c r="T205" s="165">
        <f t="shared" si="122"/>
        <v>0</v>
      </c>
      <c r="U205" s="165">
        <f t="shared" si="122"/>
        <v>0</v>
      </c>
      <c r="V205" s="165">
        <f t="shared" si="122"/>
        <v>0</v>
      </c>
      <c r="W205" s="165">
        <f t="shared" si="122"/>
        <v>0</v>
      </c>
      <c r="X205" s="165">
        <f t="shared" si="122"/>
        <v>0</v>
      </c>
      <c r="Y205" s="165">
        <f t="shared" si="122"/>
        <v>0</v>
      </c>
      <c r="Z205" s="165">
        <f t="shared" si="122"/>
        <v>73.72</v>
      </c>
      <c r="AA205" s="165">
        <f t="shared" si="122"/>
        <v>0</v>
      </c>
      <c r="AB205" s="165">
        <f t="shared" si="122"/>
        <v>0</v>
      </c>
      <c r="AC205" s="165">
        <f t="shared" si="122"/>
        <v>0</v>
      </c>
      <c r="AD205" s="165">
        <f t="shared" si="112"/>
        <v>0</v>
      </c>
      <c r="AE205" s="165">
        <f t="shared" ref="AE205:AN205" si="123">SUM(AE206)</f>
        <v>0</v>
      </c>
      <c r="AF205" s="165">
        <f t="shared" si="123"/>
        <v>0</v>
      </c>
      <c r="AG205" s="165">
        <f t="shared" si="123"/>
        <v>0</v>
      </c>
      <c r="AH205" s="165">
        <f t="shared" si="123"/>
        <v>0</v>
      </c>
      <c r="AI205" s="165">
        <f t="shared" si="123"/>
        <v>0</v>
      </c>
      <c r="AJ205" s="165">
        <f t="shared" si="123"/>
        <v>0</v>
      </c>
      <c r="AK205" s="165">
        <f t="shared" si="123"/>
        <v>0</v>
      </c>
      <c r="AL205" s="165">
        <f t="shared" si="123"/>
        <v>0</v>
      </c>
      <c r="AM205" s="165">
        <f t="shared" si="123"/>
        <v>0</v>
      </c>
      <c r="AN205" s="165">
        <f t="shared" si="123"/>
        <v>0</v>
      </c>
      <c r="AO205" s="213"/>
      <c r="AP205" s="213"/>
      <c r="AQ205" s="213"/>
      <c r="AR205" s="213"/>
      <c r="AS205" s="213"/>
      <c r="AT205" s="213"/>
      <c r="AU205" s="213"/>
      <c r="AV205" s="213"/>
      <c r="AW205" s="213"/>
      <c r="AX205" s="213"/>
    </row>
    <row r="206" s="113" customFormat="1" ht="196" customHeight="1" spans="1:50">
      <c r="A206" s="149">
        <f>SUBTOTAL(103,$E$10:E206)</f>
        <v>110</v>
      </c>
      <c r="B206" s="150" t="s">
        <v>890</v>
      </c>
      <c r="C206" s="151" t="s">
        <v>890</v>
      </c>
      <c r="D206" s="151" t="s">
        <v>64</v>
      </c>
      <c r="E206" s="240" t="s">
        <v>891</v>
      </c>
      <c r="F206" s="240" t="s">
        <v>892</v>
      </c>
      <c r="G206" s="151" t="s">
        <v>893</v>
      </c>
      <c r="H206" s="149" t="s">
        <v>68</v>
      </c>
      <c r="I206" s="241" t="s">
        <v>501</v>
      </c>
      <c r="J206" s="151" t="s">
        <v>894</v>
      </c>
      <c r="K206" s="240" t="s">
        <v>895</v>
      </c>
      <c r="L206" s="152">
        <v>1</v>
      </c>
      <c r="M206" s="152">
        <v>7021</v>
      </c>
      <c r="N206" s="152">
        <v>7021</v>
      </c>
      <c r="O206" s="152">
        <v>29155</v>
      </c>
      <c r="P206" s="158">
        <v>73.72</v>
      </c>
      <c r="Q206" s="158">
        <f>S206+T206+V206+W206+Y206+Z206+AB206+AE206+AF206+AJ206+AK206+AG206</f>
        <v>73.72</v>
      </c>
      <c r="R206" s="152">
        <f>S206+T206+U206+V206+W206+X206+Y206+Z206+AA206+AB206+AC206</f>
        <v>73.72</v>
      </c>
      <c r="S206" s="152"/>
      <c r="T206" s="152"/>
      <c r="U206" s="152"/>
      <c r="V206" s="152"/>
      <c r="W206" s="152"/>
      <c r="X206" s="152"/>
      <c r="Y206" s="241"/>
      <c r="Z206" s="241">
        <v>73.72</v>
      </c>
      <c r="AA206" s="241"/>
      <c r="AB206" s="152"/>
      <c r="AC206" s="152"/>
      <c r="AD206" s="152">
        <f t="shared" si="112"/>
        <v>0</v>
      </c>
      <c r="AE206" s="152"/>
      <c r="AF206" s="152"/>
      <c r="AG206" s="152"/>
      <c r="AH206" s="152"/>
      <c r="AI206" s="152"/>
      <c r="AJ206" s="152"/>
      <c r="AK206" s="152"/>
      <c r="AL206" s="152"/>
      <c r="AM206" s="152"/>
      <c r="AN206" s="152"/>
      <c r="AO206" s="153" t="s">
        <v>725</v>
      </c>
      <c r="AP206" s="153" t="s">
        <v>726</v>
      </c>
      <c r="AQ206" s="153" t="s">
        <v>725</v>
      </c>
      <c r="AR206" s="153" t="s">
        <v>726</v>
      </c>
      <c r="AS206" s="153" t="s">
        <v>727</v>
      </c>
      <c r="AT206" s="242" t="s">
        <v>896</v>
      </c>
      <c r="AU206" s="242" t="s">
        <v>897</v>
      </c>
      <c r="AV206" s="152" t="s">
        <v>140</v>
      </c>
      <c r="AW206" s="152" t="s">
        <v>150</v>
      </c>
      <c r="AX206" s="153"/>
    </row>
    <row r="207" s="127" customFormat="1" ht="30" customHeight="1" spans="1:50">
      <c r="A207" s="146" t="s">
        <v>57</v>
      </c>
      <c r="B207" s="147"/>
      <c r="C207" s="148" t="s">
        <v>898</v>
      </c>
      <c r="D207" s="148" t="s">
        <v>898</v>
      </c>
      <c r="E207" s="148" t="s">
        <v>898</v>
      </c>
      <c r="F207" s="148" t="s">
        <v>898</v>
      </c>
      <c r="G207" s="148" t="s">
        <v>898</v>
      </c>
      <c r="H207" s="148" t="s">
        <v>898</v>
      </c>
      <c r="I207" s="148" t="s">
        <v>898</v>
      </c>
      <c r="J207" s="148" t="s">
        <v>898</v>
      </c>
      <c r="K207" s="148" t="s">
        <v>898</v>
      </c>
      <c r="L207" s="213"/>
      <c r="M207" s="213"/>
      <c r="N207" s="213"/>
      <c r="O207" s="213"/>
      <c r="P207" s="213"/>
      <c r="Q207" s="213"/>
      <c r="R207" s="165"/>
      <c r="S207" s="165"/>
      <c r="T207" s="165"/>
      <c r="U207" s="165"/>
      <c r="V207" s="165"/>
      <c r="W207" s="165"/>
      <c r="X207" s="165"/>
      <c r="Y207" s="165"/>
      <c r="Z207" s="165"/>
      <c r="AA207" s="165"/>
      <c r="AB207" s="165"/>
      <c r="AC207" s="165"/>
      <c r="AD207" s="165"/>
      <c r="AE207" s="165"/>
      <c r="AF207" s="165"/>
      <c r="AG207" s="165"/>
      <c r="AH207" s="165"/>
      <c r="AI207" s="165"/>
      <c r="AJ207" s="165"/>
      <c r="AK207" s="165"/>
      <c r="AL207" s="165"/>
      <c r="AM207" s="165"/>
      <c r="AN207" s="165"/>
      <c r="AO207" s="213"/>
      <c r="AP207" s="213"/>
      <c r="AQ207" s="213"/>
      <c r="AR207" s="213"/>
      <c r="AS207" s="213"/>
      <c r="AT207" s="213"/>
      <c r="AU207" s="213"/>
      <c r="AV207" s="213"/>
      <c r="AW207" s="213"/>
      <c r="AX207" s="213"/>
    </row>
  </sheetData>
  <autoFilter ref="A6:AX207">
    <extLst/>
  </autoFilter>
  <mergeCells count="134">
    <mergeCell ref="A1:E1"/>
    <mergeCell ref="A2:AU2"/>
    <mergeCell ref="N3:O3"/>
    <mergeCell ref="R3:AN3"/>
    <mergeCell ref="AO3:AS3"/>
    <mergeCell ref="S4:AC4"/>
    <mergeCell ref="AE4:AH4"/>
    <mergeCell ref="C6:K6"/>
    <mergeCell ref="C7:K7"/>
    <mergeCell ref="C8:K8"/>
    <mergeCell ref="C9:K9"/>
    <mergeCell ref="C17:K17"/>
    <mergeCell ref="C28:K28"/>
    <mergeCell ref="C29:K29"/>
    <mergeCell ref="C32:K32"/>
    <mergeCell ref="C38:K38"/>
    <mergeCell ref="C39:K39"/>
    <mergeCell ref="C40:K40"/>
    <mergeCell ref="C41:K41"/>
    <mergeCell ref="C42:K42"/>
    <mergeCell ref="C45:K45"/>
    <mergeCell ref="C46:K46"/>
    <mergeCell ref="C47:K47"/>
    <mergeCell ref="C61:K61"/>
    <mergeCell ref="C67:K67"/>
    <mergeCell ref="C81:K81"/>
    <mergeCell ref="C82:K82"/>
    <mergeCell ref="C83:K83"/>
    <mergeCell ref="C84:K84"/>
    <mergeCell ref="C85:K85"/>
    <mergeCell ref="C86:K86"/>
    <mergeCell ref="C87:K87"/>
    <mergeCell ref="C89:K89"/>
    <mergeCell ref="C90:K90"/>
    <mergeCell ref="C91:K91"/>
    <mergeCell ref="C92:K92"/>
    <mergeCell ref="C93:K93"/>
    <mergeCell ref="C94:K94"/>
    <mergeCell ref="C95:K95"/>
    <mergeCell ref="C97:K97"/>
    <mergeCell ref="C98:K98"/>
    <mergeCell ref="C99:K99"/>
    <mergeCell ref="C100:K100"/>
    <mergeCell ref="C101:K101"/>
    <mergeCell ref="C102:K102"/>
    <mergeCell ref="C103:K103"/>
    <mergeCell ref="C104:K104"/>
    <mergeCell ref="C105:K105"/>
    <mergeCell ref="C106:K106"/>
    <mergeCell ref="C107:K107"/>
    <mergeCell ref="C108:K108"/>
    <mergeCell ref="C109:K109"/>
    <mergeCell ref="C110:K110"/>
    <mergeCell ref="C112:K112"/>
    <mergeCell ref="C113:K113"/>
    <mergeCell ref="C114:K114"/>
    <mergeCell ref="C115:K115"/>
    <mergeCell ref="C124:K124"/>
    <mergeCell ref="C127:K127"/>
    <mergeCell ref="C128:K128"/>
    <mergeCell ref="C130:K130"/>
    <mergeCell ref="C131:K131"/>
    <mergeCell ref="C132:K132"/>
    <mergeCell ref="C133:K133"/>
    <mergeCell ref="C145:K145"/>
    <mergeCell ref="C146:K146"/>
    <mergeCell ref="C147:K147"/>
    <mergeCell ref="C148:K148"/>
    <mergeCell ref="C149:K149"/>
    <mergeCell ref="C175:K175"/>
    <mergeCell ref="C176:K176"/>
    <mergeCell ref="C177:K177"/>
    <mergeCell ref="C178:K178"/>
    <mergeCell ref="C179:K179"/>
    <mergeCell ref="C180:K180"/>
    <mergeCell ref="C181:K181"/>
    <mergeCell ref="C182:K182"/>
    <mergeCell ref="C183:K183"/>
    <mergeCell ref="C184:K184"/>
    <mergeCell ref="C185:K185"/>
    <mergeCell ref="C186:K186"/>
    <mergeCell ref="C187:K187"/>
    <mergeCell ref="C188:K188"/>
    <mergeCell ref="C190:K190"/>
    <mergeCell ref="C191:K191"/>
    <mergeCell ref="C192:K192"/>
    <mergeCell ref="C193:K193"/>
    <mergeCell ref="C194:K194"/>
    <mergeCell ref="C195:K195"/>
    <mergeCell ref="C197:K197"/>
    <mergeCell ref="C198:K198"/>
    <mergeCell ref="C199:K199"/>
    <mergeCell ref="C200:K200"/>
    <mergeCell ref="C201:K201"/>
    <mergeCell ref="C202:K202"/>
    <mergeCell ref="C203:K203"/>
    <mergeCell ref="C204:K204"/>
    <mergeCell ref="C205:K205"/>
    <mergeCell ref="C207:K207"/>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P3:P5"/>
    <mergeCell ref="Q3:Q5"/>
    <mergeCell ref="R4:R5"/>
    <mergeCell ref="AD4:AD5"/>
    <mergeCell ref="AI4:AI5"/>
    <mergeCell ref="AJ4:AJ5"/>
    <mergeCell ref="AK4:AK5"/>
    <mergeCell ref="AL4:AL5"/>
    <mergeCell ref="AM4:AM5"/>
    <mergeCell ref="AN4:AN5"/>
    <mergeCell ref="AO4:AO5"/>
    <mergeCell ref="AP4:AP5"/>
    <mergeCell ref="AQ4:AQ5"/>
    <mergeCell ref="AR4:AR5"/>
    <mergeCell ref="AS4:AS5"/>
    <mergeCell ref="AT3:AT5"/>
    <mergeCell ref="AU3:AU5"/>
    <mergeCell ref="AV3:AV5"/>
    <mergeCell ref="AW3:AW5"/>
    <mergeCell ref="AX3:AX5"/>
  </mergeCells>
  <dataValidations count="1">
    <dataValidation allowBlank="1" showInputMessage="1" showErrorMessage="1" sqref="AQ123 AR123"/>
  </dataValidations>
  <printOptions horizontalCentered="1"/>
  <pageMargins left="0.0784722222222222" right="0.0784722222222222" top="0.314583333333333" bottom="0.275" header="0.236111111111111" footer="0.196527777777778"/>
  <pageSetup paperSize="8" scale="2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6"/>
  <sheetViews>
    <sheetView view="pageBreakPreview" zoomScale="70" zoomScaleNormal="100" zoomScaleSheetLayoutView="70" workbookViewId="0">
      <selection activeCell="N20" sqref="N20"/>
    </sheetView>
  </sheetViews>
  <sheetFormatPr defaultColWidth="8.8" defaultRowHeight="13.5"/>
  <cols>
    <col min="1" max="1" width="9.44166666666667" style="73" customWidth="1"/>
    <col min="2" max="2" width="36.25" style="73" customWidth="1"/>
    <col min="3" max="3" width="6.25" style="73" customWidth="1"/>
    <col min="4" max="4" width="10.7666666666667" style="73" customWidth="1"/>
    <col min="5" max="5" width="10.5583333333333" style="73" customWidth="1"/>
    <col min="6" max="6" width="14.6" style="73" customWidth="1"/>
    <col min="7" max="7" width="17.25" style="73" customWidth="1"/>
    <col min="8" max="11" width="8.8" style="73" hidden="1" customWidth="1"/>
    <col min="12" max="16384" width="8.8" style="73"/>
  </cols>
  <sheetData>
    <row r="1" s="73" customFormat="1" spans="1:1">
      <c r="A1" s="77" t="s">
        <v>0</v>
      </c>
    </row>
    <row r="2" s="74" customFormat="1" ht="36" customHeight="1" spans="1:7">
      <c r="A2" s="78" t="s">
        <v>899</v>
      </c>
      <c r="B2" s="78"/>
      <c r="C2" s="78"/>
      <c r="D2" s="78"/>
      <c r="E2" s="78"/>
      <c r="F2" s="78"/>
      <c r="G2" s="78"/>
    </row>
    <row r="3" s="75" customFormat="1" ht="21" customHeight="1" spans="1:7">
      <c r="A3" s="79" t="s">
        <v>2</v>
      </c>
      <c r="B3" s="79" t="s">
        <v>900</v>
      </c>
      <c r="C3" s="79" t="s">
        <v>13</v>
      </c>
      <c r="D3" s="80" t="s">
        <v>901</v>
      </c>
      <c r="E3" s="81"/>
      <c r="F3" s="82" t="s">
        <v>902</v>
      </c>
      <c r="G3" s="83"/>
    </row>
    <row r="4" s="75" customFormat="1" ht="35" customHeight="1" spans="1:7">
      <c r="A4" s="79"/>
      <c r="B4" s="79"/>
      <c r="C4" s="84"/>
      <c r="D4" s="79" t="s">
        <v>903</v>
      </c>
      <c r="E4" s="85" t="s">
        <v>904</v>
      </c>
      <c r="F4" s="82" t="s">
        <v>905</v>
      </c>
      <c r="G4" s="83" t="s">
        <v>906</v>
      </c>
    </row>
    <row r="5" s="76" customFormat="1" ht="23" customHeight="1" spans="1:11">
      <c r="A5" s="30" t="s">
        <v>56</v>
      </c>
      <c r="B5" s="31"/>
      <c r="C5" s="86">
        <v>110</v>
      </c>
      <c r="D5" s="87"/>
      <c r="E5" s="87"/>
      <c r="F5" s="88">
        <v>176880.992528</v>
      </c>
      <c r="G5" s="89">
        <f t="shared" ref="G5:G36" si="0">F5/$F$5</f>
        <v>1</v>
      </c>
      <c r="K5" s="88">
        <v>0</v>
      </c>
    </row>
    <row r="6" s="74" customFormat="1" ht="14.25" spans="1:14">
      <c r="A6" s="90" t="s">
        <v>57</v>
      </c>
      <c r="B6" s="91" t="s">
        <v>58</v>
      </c>
      <c r="C6" s="92">
        <v>58</v>
      </c>
      <c r="D6" s="91"/>
      <c r="E6" s="91"/>
      <c r="F6" s="93">
        <v>120940.294128</v>
      </c>
      <c r="G6" s="94">
        <f t="shared" si="0"/>
        <v>0.683738215166648</v>
      </c>
      <c r="K6" s="93">
        <v>0</v>
      </c>
      <c r="N6" s="99"/>
    </row>
    <row r="7" s="74" customFormat="1" ht="14.25" spans="1:14">
      <c r="A7" s="90" t="s">
        <v>59</v>
      </c>
      <c r="B7" s="91" t="s">
        <v>60</v>
      </c>
      <c r="C7" s="92">
        <v>24</v>
      </c>
      <c r="D7" s="91"/>
      <c r="E7" s="91"/>
      <c r="F7" s="93">
        <v>27421.784128</v>
      </c>
      <c r="G7" s="94">
        <f t="shared" si="0"/>
        <v>0.155029569520643</v>
      </c>
      <c r="K7" s="93">
        <v>0</v>
      </c>
      <c r="N7" s="99"/>
    </row>
    <row r="8" s="74" customFormat="1" ht="14.25" spans="1:11">
      <c r="A8" s="90" t="s">
        <v>61</v>
      </c>
      <c r="B8" s="91" t="s">
        <v>62</v>
      </c>
      <c r="C8" s="95">
        <v>7</v>
      </c>
      <c r="D8" s="91" t="s">
        <v>907</v>
      </c>
      <c r="E8" s="91">
        <v>164</v>
      </c>
      <c r="F8" s="96">
        <v>2606.013728</v>
      </c>
      <c r="G8" s="94">
        <f t="shared" si="0"/>
        <v>0.0147331473594455</v>
      </c>
      <c r="K8" s="96"/>
    </row>
    <row r="9" s="74" customFormat="1" ht="14.25" spans="1:11">
      <c r="A9" s="90" t="s">
        <v>61</v>
      </c>
      <c r="B9" s="91" t="s">
        <v>130</v>
      </c>
      <c r="C9" s="95">
        <v>10</v>
      </c>
      <c r="D9" s="91" t="s">
        <v>908</v>
      </c>
      <c r="E9" s="91">
        <v>69</v>
      </c>
      <c r="F9" s="96">
        <v>22391.90305</v>
      </c>
      <c r="G9" s="94">
        <f t="shared" si="0"/>
        <v>0.126593042757013</v>
      </c>
      <c r="K9" s="96"/>
    </row>
    <row r="10" s="74" customFormat="1" ht="14.25" spans="1:11">
      <c r="A10" s="90" t="s">
        <v>61</v>
      </c>
      <c r="B10" s="91" t="s">
        <v>210</v>
      </c>
      <c r="C10" s="95"/>
      <c r="D10" s="91" t="s">
        <v>909</v>
      </c>
      <c r="E10" s="91"/>
      <c r="F10" s="96"/>
      <c r="G10" s="94">
        <f t="shared" si="0"/>
        <v>0</v>
      </c>
      <c r="K10" s="96"/>
    </row>
    <row r="11" s="74" customFormat="1" ht="14.25" spans="1:11">
      <c r="A11" s="90" t="s">
        <v>61</v>
      </c>
      <c r="B11" s="91" t="s">
        <v>211</v>
      </c>
      <c r="C11" s="95">
        <v>2</v>
      </c>
      <c r="D11" s="91" t="s">
        <v>909</v>
      </c>
      <c r="E11" s="91">
        <v>9188.09</v>
      </c>
      <c r="F11" s="96">
        <v>534.47735</v>
      </c>
      <c r="G11" s="94">
        <f t="shared" si="0"/>
        <v>0.00302167769617978</v>
      </c>
      <c r="K11" s="96"/>
    </row>
    <row r="12" s="74" customFormat="1" ht="14.25" spans="1:11">
      <c r="A12" s="90" t="s">
        <v>61</v>
      </c>
      <c r="B12" s="91" t="s">
        <v>226</v>
      </c>
      <c r="C12" s="95">
        <v>5</v>
      </c>
      <c r="D12" s="91" t="s">
        <v>910</v>
      </c>
      <c r="E12" s="91">
        <v>5</v>
      </c>
      <c r="F12" s="96">
        <v>1889.39</v>
      </c>
      <c r="G12" s="94">
        <f t="shared" si="0"/>
        <v>0.0106817017080052</v>
      </c>
      <c r="K12" s="96"/>
    </row>
    <row r="13" s="73" customFormat="1" spans="1:11">
      <c r="A13" s="90" t="s">
        <v>61</v>
      </c>
      <c r="B13" s="91" t="s">
        <v>261</v>
      </c>
      <c r="C13" s="95"/>
      <c r="D13" s="91" t="s">
        <v>911</v>
      </c>
      <c r="E13" s="91"/>
      <c r="F13" s="96"/>
      <c r="G13" s="94">
        <f t="shared" si="0"/>
        <v>0</v>
      </c>
      <c r="K13" s="96"/>
    </row>
    <row r="14" s="73" customFormat="1" spans="1:14">
      <c r="A14" s="90" t="s">
        <v>59</v>
      </c>
      <c r="B14" s="91" t="s">
        <v>262</v>
      </c>
      <c r="C14" s="95">
        <v>2</v>
      </c>
      <c r="D14" s="91"/>
      <c r="E14" s="91"/>
      <c r="F14" s="96">
        <v>470</v>
      </c>
      <c r="G14" s="94">
        <f t="shared" si="0"/>
        <v>0.00265715379183888</v>
      </c>
      <c r="K14" s="96">
        <v>0</v>
      </c>
      <c r="N14" s="100"/>
    </row>
    <row r="15" s="73" customFormat="1" spans="1:11">
      <c r="A15" s="90" t="s">
        <v>61</v>
      </c>
      <c r="B15" s="91" t="s">
        <v>263</v>
      </c>
      <c r="C15" s="95"/>
      <c r="D15" s="91" t="s">
        <v>911</v>
      </c>
      <c r="E15" s="91"/>
      <c r="F15" s="96"/>
      <c r="G15" s="94">
        <f t="shared" si="0"/>
        <v>0</v>
      </c>
      <c r="K15" s="96"/>
    </row>
    <row r="16" s="73" customFormat="1" spans="1:11">
      <c r="A16" s="90" t="s">
        <v>61</v>
      </c>
      <c r="B16" s="91" t="s">
        <v>264</v>
      </c>
      <c r="C16" s="95"/>
      <c r="D16" s="91" t="s">
        <v>911</v>
      </c>
      <c r="E16" s="91"/>
      <c r="F16" s="96"/>
      <c r="G16" s="94">
        <f t="shared" si="0"/>
        <v>0</v>
      </c>
      <c r="K16" s="96"/>
    </row>
    <row r="17" s="73" customFormat="1" spans="1:11">
      <c r="A17" s="90" t="s">
        <v>61</v>
      </c>
      <c r="B17" s="91" t="s">
        <v>265</v>
      </c>
      <c r="C17" s="95">
        <v>2</v>
      </c>
      <c r="D17" s="91" t="s">
        <v>911</v>
      </c>
      <c r="E17" s="91">
        <v>1600</v>
      </c>
      <c r="F17" s="96">
        <v>470</v>
      </c>
      <c r="G17" s="94">
        <f t="shared" si="0"/>
        <v>0.00265715379183888</v>
      </c>
      <c r="K17" s="96"/>
    </row>
    <row r="18" s="73" customFormat="1" spans="1:11">
      <c r="A18" s="90" t="s">
        <v>61</v>
      </c>
      <c r="B18" s="91" t="s">
        <v>282</v>
      </c>
      <c r="C18" s="95"/>
      <c r="D18" s="91" t="s">
        <v>911</v>
      </c>
      <c r="E18" s="91"/>
      <c r="F18" s="96"/>
      <c r="G18" s="94">
        <f t="shared" si="0"/>
        <v>0</v>
      </c>
      <c r="K18" s="96"/>
    </row>
    <row r="19" s="73" customFormat="1" spans="1:14">
      <c r="A19" s="90" t="s">
        <v>59</v>
      </c>
      <c r="B19" s="91" t="s">
        <v>283</v>
      </c>
      <c r="C19" s="95">
        <v>31</v>
      </c>
      <c r="D19" s="91"/>
      <c r="E19" s="91"/>
      <c r="F19" s="96">
        <v>91993.51</v>
      </c>
      <c r="G19" s="94">
        <f t="shared" si="0"/>
        <v>0.520087029619294</v>
      </c>
      <c r="K19" s="96">
        <v>0</v>
      </c>
      <c r="N19" s="100"/>
    </row>
    <row r="20" s="73" customFormat="1" ht="24" spans="1:11">
      <c r="A20" s="90" t="s">
        <v>61</v>
      </c>
      <c r="B20" s="91" t="s">
        <v>284</v>
      </c>
      <c r="C20" s="95">
        <v>13</v>
      </c>
      <c r="D20" s="91" t="s">
        <v>912</v>
      </c>
      <c r="E20" s="91">
        <v>7061.0688</v>
      </c>
      <c r="F20" s="96">
        <v>59466.41</v>
      </c>
      <c r="G20" s="94">
        <f t="shared" si="0"/>
        <v>0.336194461316054</v>
      </c>
      <c r="K20" s="96"/>
    </row>
    <row r="21" s="73" customFormat="1" spans="1:11">
      <c r="A21" s="90" t="s">
        <v>61</v>
      </c>
      <c r="B21" s="91" t="s">
        <v>360</v>
      </c>
      <c r="C21" s="95">
        <v>5</v>
      </c>
      <c r="D21" s="91" t="s">
        <v>911</v>
      </c>
      <c r="E21" s="91">
        <v>10008</v>
      </c>
      <c r="F21" s="96">
        <v>31437.1</v>
      </c>
      <c r="G21" s="94">
        <f t="shared" si="0"/>
        <v>0.177730232913655</v>
      </c>
      <c r="K21" s="96"/>
    </row>
    <row r="22" s="73" customFormat="1" spans="1:11">
      <c r="A22" s="90" t="s">
        <v>61</v>
      </c>
      <c r="B22" s="91" t="s">
        <v>393</v>
      </c>
      <c r="C22" s="95">
        <v>13</v>
      </c>
      <c r="D22" s="91" t="s">
        <v>911</v>
      </c>
      <c r="E22" s="91">
        <v>21</v>
      </c>
      <c r="F22" s="96">
        <v>1090</v>
      </c>
      <c r="G22" s="94">
        <f t="shared" si="0"/>
        <v>0.00616233538958379</v>
      </c>
      <c r="K22" s="96"/>
    </row>
    <row r="23" s="73" customFormat="1" spans="1:14">
      <c r="A23" s="90" t="s">
        <v>59</v>
      </c>
      <c r="B23" s="91" t="s">
        <v>490</v>
      </c>
      <c r="C23" s="95">
        <v>0</v>
      </c>
      <c r="D23" s="91"/>
      <c r="E23" s="91"/>
      <c r="F23" s="96">
        <v>0</v>
      </c>
      <c r="G23" s="94">
        <f t="shared" si="0"/>
        <v>0</v>
      </c>
      <c r="K23" s="96">
        <v>0</v>
      </c>
      <c r="N23" s="100"/>
    </row>
    <row r="24" s="73" customFormat="1" spans="1:11">
      <c r="A24" s="90" t="s">
        <v>61</v>
      </c>
      <c r="B24" s="91" t="s">
        <v>491</v>
      </c>
      <c r="C24" s="95"/>
      <c r="D24" s="91" t="s">
        <v>910</v>
      </c>
      <c r="E24" s="91"/>
      <c r="F24" s="96"/>
      <c r="G24" s="94">
        <f t="shared" si="0"/>
        <v>0</v>
      </c>
      <c r="K24" s="96"/>
    </row>
    <row r="25" s="73" customFormat="1" spans="1:11">
      <c r="A25" s="90" t="s">
        <v>61</v>
      </c>
      <c r="B25" s="91" t="s">
        <v>492</v>
      </c>
      <c r="C25" s="95"/>
      <c r="D25" s="91" t="s">
        <v>910</v>
      </c>
      <c r="E25" s="91"/>
      <c r="F25" s="96"/>
      <c r="G25" s="94">
        <f t="shared" si="0"/>
        <v>0</v>
      </c>
      <c r="K25" s="96"/>
    </row>
    <row r="26" s="73" customFormat="1" spans="1:11">
      <c r="A26" s="90" t="s">
        <v>61</v>
      </c>
      <c r="B26" s="91" t="s">
        <v>493</v>
      </c>
      <c r="C26" s="95"/>
      <c r="D26" s="91" t="s">
        <v>26</v>
      </c>
      <c r="E26" s="91"/>
      <c r="F26" s="96"/>
      <c r="G26" s="94">
        <f t="shared" si="0"/>
        <v>0</v>
      </c>
      <c r="K26" s="96"/>
    </row>
    <row r="27" s="73" customFormat="1" spans="1:11">
      <c r="A27" s="90" t="s">
        <v>61</v>
      </c>
      <c r="B27" s="91" t="s">
        <v>494</v>
      </c>
      <c r="C27" s="95"/>
      <c r="D27" s="91" t="s">
        <v>910</v>
      </c>
      <c r="E27" s="91"/>
      <c r="F27" s="96"/>
      <c r="G27" s="94">
        <f t="shared" si="0"/>
        <v>0</v>
      </c>
      <c r="K27" s="96"/>
    </row>
    <row r="28" s="73" customFormat="1" spans="1:14">
      <c r="A28" s="90" t="s">
        <v>59</v>
      </c>
      <c r="B28" s="91" t="s">
        <v>495</v>
      </c>
      <c r="C28" s="95">
        <v>1</v>
      </c>
      <c r="D28" s="91"/>
      <c r="E28" s="91"/>
      <c r="F28" s="96">
        <v>1055</v>
      </c>
      <c r="G28" s="94">
        <f t="shared" si="0"/>
        <v>0.00596446223487238</v>
      </c>
      <c r="K28" s="96">
        <v>0</v>
      </c>
      <c r="N28" s="100"/>
    </row>
    <row r="29" s="73" customFormat="1" spans="1:11">
      <c r="A29" s="90" t="s">
        <v>61</v>
      </c>
      <c r="B29" s="91" t="s">
        <v>496</v>
      </c>
      <c r="C29" s="95">
        <v>1</v>
      </c>
      <c r="D29" s="91" t="s">
        <v>910</v>
      </c>
      <c r="E29" s="91">
        <v>6065</v>
      </c>
      <c r="F29" s="96">
        <v>1055</v>
      </c>
      <c r="G29" s="94">
        <f t="shared" si="0"/>
        <v>0.00596446223487238</v>
      </c>
      <c r="K29" s="96"/>
    </row>
    <row r="30" s="73" customFormat="1" spans="1:11">
      <c r="A30" s="90" t="s">
        <v>61</v>
      </c>
      <c r="B30" s="91" t="s">
        <v>508</v>
      </c>
      <c r="C30" s="95"/>
      <c r="D30" s="91" t="s">
        <v>910</v>
      </c>
      <c r="E30" s="91"/>
      <c r="F30" s="96"/>
      <c r="G30" s="94">
        <f t="shared" si="0"/>
        <v>0</v>
      </c>
      <c r="K30" s="96"/>
    </row>
    <row r="31" s="73" customFormat="1" spans="1:11">
      <c r="A31" s="90" t="s">
        <v>61</v>
      </c>
      <c r="B31" s="91" t="s">
        <v>509</v>
      </c>
      <c r="C31" s="95"/>
      <c r="D31" s="91" t="s">
        <v>910</v>
      </c>
      <c r="E31" s="91"/>
      <c r="F31" s="96"/>
      <c r="G31" s="94">
        <f t="shared" si="0"/>
        <v>0</v>
      </c>
      <c r="K31" s="96"/>
    </row>
    <row r="32" s="73" customFormat="1" spans="1:11">
      <c r="A32" s="90" t="s">
        <v>61</v>
      </c>
      <c r="B32" s="91" t="s">
        <v>510</v>
      </c>
      <c r="C32" s="95"/>
      <c r="D32" s="91" t="s">
        <v>910</v>
      </c>
      <c r="E32" s="91"/>
      <c r="F32" s="96"/>
      <c r="G32" s="94">
        <f t="shared" si="0"/>
        <v>0</v>
      </c>
      <c r="K32" s="96"/>
    </row>
    <row r="33" s="73" customFormat="1" spans="1:11">
      <c r="A33" s="90" t="s">
        <v>61</v>
      </c>
      <c r="B33" s="91" t="s">
        <v>511</v>
      </c>
      <c r="C33" s="95"/>
      <c r="D33" s="91" t="s">
        <v>910</v>
      </c>
      <c r="E33" s="91"/>
      <c r="F33" s="96"/>
      <c r="G33" s="94">
        <f t="shared" si="0"/>
        <v>0</v>
      </c>
      <c r="K33" s="96"/>
    </row>
    <row r="34" s="73" customFormat="1" ht="14.25" spans="1:15">
      <c r="A34" s="90" t="s">
        <v>57</v>
      </c>
      <c r="B34" s="91" t="s">
        <v>512</v>
      </c>
      <c r="C34" s="95">
        <v>2</v>
      </c>
      <c r="D34" s="91"/>
      <c r="E34" s="91"/>
      <c r="F34" s="96">
        <v>4436.9584</v>
      </c>
      <c r="G34" s="94">
        <f t="shared" si="0"/>
        <v>0.0250844273123221</v>
      </c>
      <c r="K34" s="96">
        <v>0</v>
      </c>
      <c r="L34" s="101"/>
      <c r="M34" s="101"/>
      <c r="N34" s="99"/>
      <c r="O34" s="101"/>
    </row>
    <row r="35" s="73" customFormat="1" spans="1:14">
      <c r="A35" s="90" t="s">
        <v>59</v>
      </c>
      <c r="B35" s="91" t="s">
        <v>513</v>
      </c>
      <c r="C35" s="95">
        <v>1</v>
      </c>
      <c r="D35" s="91"/>
      <c r="E35" s="91"/>
      <c r="F35" s="96">
        <v>3236.9584</v>
      </c>
      <c r="G35" s="94">
        <f t="shared" si="0"/>
        <v>0.0183002048650739</v>
      </c>
      <c r="K35" s="96">
        <v>0</v>
      </c>
      <c r="N35" s="100"/>
    </row>
    <row r="36" s="73" customFormat="1" spans="1:11">
      <c r="A36" s="90" t="s">
        <v>61</v>
      </c>
      <c r="B36" s="91" t="s">
        <v>514</v>
      </c>
      <c r="C36" s="95">
        <v>1</v>
      </c>
      <c r="D36" s="91" t="s">
        <v>913</v>
      </c>
      <c r="E36" s="91">
        <v>43</v>
      </c>
      <c r="F36" s="96">
        <v>3236.9584</v>
      </c>
      <c r="G36" s="94">
        <f t="shared" si="0"/>
        <v>0.0183002048650739</v>
      </c>
      <c r="K36" s="96"/>
    </row>
    <row r="37" s="73" customFormat="1" spans="1:15">
      <c r="A37" s="90" t="s">
        <v>61</v>
      </c>
      <c r="B37" s="91" t="s">
        <v>526</v>
      </c>
      <c r="C37" s="95"/>
      <c r="D37" s="91" t="s">
        <v>26</v>
      </c>
      <c r="E37" s="91"/>
      <c r="F37" s="96"/>
      <c r="G37" s="94">
        <f t="shared" ref="G37:G68" si="1">F37/$F$5</f>
        <v>0</v>
      </c>
      <c r="K37" s="96"/>
      <c r="N37" s="101"/>
      <c r="O37" s="101"/>
    </row>
    <row r="38" s="73" customFormat="1" spans="1:14">
      <c r="A38" s="90" t="s">
        <v>59</v>
      </c>
      <c r="B38" s="91" t="s">
        <v>527</v>
      </c>
      <c r="C38" s="95">
        <v>0</v>
      </c>
      <c r="D38" s="91"/>
      <c r="E38" s="91"/>
      <c r="F38" s="96">
        <v>0</v>
      </c>
      <c r="G38" s="94">
        <f t="shared" si="1"/>
        <v>0</v>
      </c>
      <c r="K38" s="96">
        <v>0</v>
      </c>
      <c r="N38" s="100"/>
    </row>
    <row r="39" s="73" customFormat="1" spans="1:11">
      <c r="A39" s="90" t="s">
        <v>61</v>
      </c>
      <c r="B39" s="91" t="s">
        <v>528</v>
      </c>
      <c r="C39" s="95"/>
      <c r="D39" s="91" t="s">
        <v>914</v>
      </c>
      <c r="E39" s="91"/>
      <c r="F39" s="96"/>
      <c r="G39" s="94">
        <f t="shared" si="1"/>
        <v>0</v>
      </c>
      <c r="K39" s="96"/>
    </row>
    <row r="40" s="73" customFormat="1" spans="1:11">
      <c r="A40" s="90" t="s">
        <v>61</v>
      </c>
      <c r="B40" s="91" t="s">
        <v>529</v>
      </c>
      <c r="C40" s="95"/>
      <c r="D40" s="91" t="s">
        <v>914</v>
      </c>
      <c r="E40" s="91"/>
      <c r="F40" s="96"/>
      <c r="G40" s="94">
        <f t="shared" si="1"/>
        <v>0</v>
      </c>
      <c r="K40" s="96"/>
    </row>
    <row r="41" s="73" customFormat="1" spans="1:11">
      <c r="A41" s="90" t="s">
        <v>61</v>
      </c>
      <c r="B41" s="91" t="s">
        <v>530</v>
      </c>
      <c r="C41" s="95"/>
      <c r="D41" s="91" t="s">
        <v>914</v>
      </c>
      <c r="E41" s="91"/>
      <c r="F41" s="96"/>
      <c r="G41" s="94">
        <f t="shared" si="1"/>
        <v>0</v>
      </c>
      <c r="K41" s="96"/>
    </row>
    <row r="42" s="73" customFormat="1" spans="1:14">
      <c r="A42" s="90" t="s">
        <v>59</v>
      </c>
      <c r="B42" s="91" t="s">
        <v>531</v>
      </c>
      <c r="C42" s="95">
        <v>0</v>
      </c>
      <c r="D42" s="91"/>
      <c r="E42" s="91"/>
      <c r="F42" s="96">
        <v>0</v>
      </c>
      <c r="G42" s="94">
        <f t="shared" si="1"/>
        <v>0</v>
      </c>
      <c r="K42" s="96">
        <v>0</v>
      </c>
      <c r="N42" s="100"/>
    </row>
    <row r="43" s="73" customFormat="1" spans="1:11">
      <c r="A43" s="90" t="s">
        <v>61</v>
      </c>
      <c r="B43" s="91" t="s">
        <v>532</v>
      </c>
      <c r="C43" s="95"/>
      <c r="D43" s="91" t="s">
        <v>915</v>
      </c>
      <c r="E43" s="91"/>
      <c r="F43" s="96"/>
      <c r="G43" s="94">
        <f t="shared" si="1"/>
        <v>0</v>
      </c>
      <c r="K43" s="96"/>
    </row>
    <row r="44" s="73" customFormat="1" spans="1:11">
      <c r="A44" s="90" t="s">
        <v>61</v>
      </c>
      <c r="B44" s="91" t="s">
        <v>533</v>
      </c>
      <c r="C44" s="95"/>
      <c r="D44" s="91" t="s">
        <v>910</v>
      </c>
      <c r="E44" s="91"/>
      <c r="F44" s="96"/>
      <c r="G44" s="94">
        <f t="shared" si="1"/>
        <v>0</v>
      </c>
      <c r="K44" s="96"/>
    </row>
    <row r="45" s="73" customFormat="1" spans="1:14">
      <c r="A45" s="90" t="s">
        <v>59</v>
      </c>
      <c r="B45" s="91" t="s">
        <v>534</v>
      </c>
      <c r="C45" s="95">
        <v>0</v>
      </c>
      <c r="D45" s="91"/>
      <c r="E45" s="91"/>
      <c r="F45" s="96">
        <v>0</v>
      </c>
      <c r="G45" s="94">
        <f t="shared" si="1"/>
        <v>0</v>
      </c>
      <c r="K45" s="96">
        <v>0</v>
      </c>
      <c r="N45" s="100"/>
    </row>
    <row r="46" s="73" customFormat="1" spans="1:11">
      <c r="A46" s="90" t="s">
        <v>61</v>
      </c>
      <c r="B46" s="91" t="s">
        <v>535</v>
      </c>
      <c r="C46" s="95"/>
      <c r="D46" s="91" t="s">
        <v>914</v>
      </c>
      <c r="E46" s="91"/>
      <c r="F46" s="96"/>
      <c r="G46" s="94">
        <f t="shared" si="1"/>
        <v>0</v>
      </c>
      <c r="K46" s="96"/>
    </row>
    <row r="47" s="73" customFormat="1" spans="1:11">
      <c r="A47" s="90" t="s">
        <v>61</v>
      </c>
      <c r="B47" s="91" t="s">
        <v>536</v>
      </c>
      <c r="C47" s="95"/>
      <c r="D47" s="91" t="s">
        <v>911</v>
      </c>
      <c r="E47" s="91"/>
      <c r="F47" s="96"/>
      <c r="G47" s="94">
        <f t="shared" si="1"/>
        <v>0</v>
      </c>
      <c r="K47" s="96"/>
    </row>
    <row r="48" s="73" customFormat="1" spans="1:11">
      <c r="A48" s="90" t="s">
        <v>61</v>
      </c>
      <c r="B48" s="91" t="s">
        <v>537</v>
      </c>
      <c r="C48" s="95"/>
      <c r="D48" s="91" t="s">
        <v>916</v>
      </c>
      <c r="E48" s="91"/>
      <c r="F48" s="96"/>
      <c r="G48" s="94">
        <f t="shared" si="1"/>
        <v>0</v>
      </c>
      <c r="K48" s="96"/>
    </row>
    <row r="49" s="73" customFormat="1" spans="1:14">
      <c r="A49" s="90" t="s">
        <v>59</v>
      </c>
      <c r="B49" s="91" t="s">
        <v>538</v>
      </c>
      <c r="C49" s="95">
        <v>1</v>
      </c>
      <c r="D49" s="91"/>
      <c r="E49" s="91"/>
      <c r="F49" s="96">
        <v>1200</v>
      </c>
      <c r="G49" s="94">
        <f t="shared" si="1"/>
        <v>0.00678422244724821</v>
      </c>
      <c r="K49" s="96">
        <v>0</v>
      </c>
      <c r="N49" s="100"/>
    </row>
    <row r="50" s="73" customFormat="1" spans="1:11">
      <c r="A50" s="90" t="s">
        <v>61</v>
      </c>
      <c r="B50" s="91" t="s">
        <v>538</v>
      </c>
      <c r="C50" s="95">
        <v>1</v>
      </c>
      <c r="D50" s="91" t="s">
        <v>26</v>
      </c>
      <c r="E50" s="91">
        <v>1000</v>
      </c>
      <c r="F50" s="96">
        <v>1200</v>
      </c>
      <c r="G50" s="94">
        <f t="shared" si="1"/>
        <v>0.00678422244724821</v>
      </c>
      <c r="K50" s="96"/>
    </row>
    <row r="51" s="73" customFormat="1" spans="1:15">
      <c r="A51" s="90" t="s">
        <v>57</v>
      </c>
      <c r="B51" s="91" t="s">
        <v>547</v>
      </c>
      <c r="C51" s="95">
        <v>47</v>
      </c>
      <c r="D51" s="91"/>
      <c r="E51" s="91"/>
      <c r="F51" s="96">
        <v>50013.42</v>
      </c>
      <c r="G51" s="94">
        <f t="shared" si="1"/>
        <v>0.282751805523044</v>
      </c>
      <c r="K51" s="96">
        <v>0</v>
      </c>
      <c r="L51" s="101"/>
      <c r="M51" s="101"/>
      <c r="N51" s="102"/>
      <c r="O51" s="101"/>
    </row>
    <row r="52" s="73" customFormat="1" spans="1:14">
      <c r="A52" s="90" t="s">
        <v>59</v>
      </c>
      <c r="B52" s="91" t="s">
        <v>548</v>
      </c>
      <c r="C52" s="95">
        <v>22</v>
      </c>
      <c r="D52" s="91"/>
      <c r="E52" s="91"/>
      <c r="F52" s="96">
        <v>29168.42</v>
      </c>
      <c r="G52" s="94">
        <f t="shared" si="1"/>
        <v>0.164904208095636</v>
      </c>
      <c r="K52" s="96">
        <v>0</v>
      </c>
      <c r="N52" s="100"/>
    </row>
    <row r="53" s="73" customFormat="1" spans="1:11">
      <c r="A53" s="90" t="s">
        <v>61</v>
      </c>
      <c r="B53" s="91" t="s">
        <v>549</v>
      </c>
      <c r="C53" s="97"/>
      <c r="D53" s="91" t="s">
        <v>910</v>
      </c>
      <c r="E53" s="91"/>
      <c r="F53" s="98"/>
      <c r="G53" s="94">
        <f t="shared" si="1"/>
        <v>0</v>
      </c>
      <c r="K53" s="98"/>
    </row>
    <row r="54" s="73" customFormat="1" ht="48" spans="1:11">
      <c r="A54" s="90" t="s">
        <v>61</v>
      </c>
      <c r="B54" s="91" t="s">
        <v>550</v>
      </c>
      <c r="C54" s="97">
        <v>8</v>
      </c>
      <c r="D54" s="91" t="s">
        <v>912</v>
      </c>
      <c r="E54" s="91">
        <v>104.472</v>
      </c>
      <c r="F54" s="98">
        <v>18948</v>
      </c>
      <c r="G54" s="94">
        <f t="shared" si="1"/>
        <v>0.107122872442049</v>
      </c>
      <c r="K54" s="98"/>
    </row>
    <row r="55" s="73" customFormat="1" spans="1:11">
      <c r="A55" s="90" t="s">
        <v>61</v>
      </c>
      <c r="B55" s="91" t="s">
        <v>603</v>
      </c>
      <c r="C55" s="97">
        <v>2</v>
      </c>
      <c r="D55" s="91" t="s">
        <v>912</v>
      </c>
      <c r="E55" s="91">
        <v>11.675</v>
      </c>
      <c r="F55" s="98">
        <v>444</v>
      </c>
      <c r="G55" s="94">
        <f t="shared" si="1"/>
        <v>0.00251016230548184</v>
      </c>
      <c r="K55" s="98"/>
    </row>
    <row r="56" s="73" customFormat="1" spans="1:11">
      <c r="A56" s="90" t="s">
        <v>61</v>
      </c>
      <c r="B56" s="91" t="s">
        <v>616</v>
      </c>
      <c r="C56" s="97"/>
      <c r="D56" s="91" t="s">
        <v>912</v>
      </c>
      <c r="E56" s="91"/>
      <c r="F56" s="98"/>
      <c r="G56" s="94">
        <f t="shared" si="1"/>
        <v>0</v>
      </c>
      <c r="K56" s="98"/>
    </row>
    <row r="57" s="73" customFormat="1" spans="1:11">
      <c r="A57" s="90" t="s">
        <v>61</v>
      </c>
      <c r="B57" s="91" t="s">
        <v>617</v>
      </c>
      <c r="C57" s="97">
        <v>1</v>
      </c>
      <c r="D57" s="91" t="s">
        <v>910</v>
      </c>
      <c r="E57" s="91">
        <v>1</v>
      </c>
      <c r="F57" s="98">
        <v>32</v>
      </c>
      <c r="G57" s="94">
        <f t="shared" si="1"/>
        <v>0.000180912598593285</v>
      </c>
      <c r="K57" s="98"/>
    </row>
    <row r="58" s="73" customFormat="1" ht="24" spans="1:11">
      <c r="A58" s="90" t="s">
        <v>61</v>
      </c>
      <c r="B58" s="91" t="s">
        <v>624</v>
      </c>
      <c r="C58" s="97"/>
      <c r="D58" s="91" t="s">
        <v>911</v>
      </c>
      <c r="E58" s="91"/>
      <c r="F58" s="98"/>
      <c r="G58" s="94">
        <f t="shared" si="1"/>
        <v>0</v>
      </c>
      <c r="K58" s="98"/>
    </row>
    <row r="59" s="73" customFormat="1" ht="24" spans="1:11">
      <c r="A59" s="90" t="s">
        <v>61</v>
      </c>
      <c r="B59" s="91" t="s">
        <v>625</v>
      </c>
      <c r="C59" s="97"/>
      <c r="D59" s="91" t="s">
        <v>911</v>
      </c>
      <c r="E59" s="91"/>
      <c r="F59" s="98"/>
      <c r="G59" s="94">
        <f t="shared" si="1"/>
        <v>0</v>
      </c>
      <c r="K59" s="98"/>
    </row>
    <row r="60" s="73" customFormat="1" spans="1:11">
      <c r="A60" s="90" t="s">
        <v>61</v>
      </c>
      <c r="B60" s="91" t="s">
        <v>626</v>
      </c>
      <c r="C60" s="97"/>
      <c r="D60" s="91" t="s">
        <v>905</v>
      </c>
      <c r="E60" s="91"/>
      <c r="F60" s="98"/>
      <c r="G60" s="94">
        <f t="shared" si="1"/>
        <v>0</v>
      </c>
      <c r="K60" s="98"/>
    </row>
    <row r="61" s="73" customFormat="1" spans="1:11">
      <c r="A61" s="90" t="s">
        <v>61</v>
      </c>
      <c r="B61" s="91" t="s">
        <v>627</v>
      </c>
      <c r="C61" s="97">
        <v>11</v>
      </c>
      <c r="D61" s="91" t="s">
        <v>912</v>
      </c>
      <c r="E61" s="91">
        <v>4370.879</v>
      </c>
      <c r="F61" s="98">
        <v>9744.42</v>
      </c>
      <c r="G61" s="94">
        <f t="shared" si="1"/>
        <v>0.055090260749512</v>
      </c>
      <c r="K61" s="98"/>
    </row>
    <row r="62" s="73" customFormat="1" spans="1:14">
      <c r="A62" s="91" t="s">
        <v>59</v>
      </c>
      <c r="B62" s="91" t="s">
        <v>695</v>
      </c>
      <c r="C62" s="97">
        <v>25</v>
      </c>
      <c r="D62" s="91"/>
      <c r="E62" s="91"/>
      <c r="F62" s="98">
        <v>20845</v>
      </c>
      <c r="G62" s="94">
        <f t="shared" si="1"/>
        <v>0.117847597427407</v>
      </c>
      <c r="K62" s="98">
        <v>0</v>
      </c>
      <c r="N62" s="100"/>
    </row>
    <row r="63" s="73" customFormat="1" spans="1:11">
      <c r="A63" s="90" t="s">
        <v>61</v>
      </c>
      <c r="B63" s="91" t="s">
        <v>696</v>
      </c>
      <c r="C63" s="97"/>
      <c r="D63" s="91" t="s">
        <v>917</v>
      </c>
      <c r="E63" s="91"/>
      <c r="F63" s="98"/>
      <c r="G63" s="94">
        <f t="shared" si="1"/>
        <v>0</v>
      </c>
      <c r="K63" s="98"/>
    </row>
    <row r="64" s="73" customFormat="1" spans="1:11">
      <c r="A64" s="90" t="s">
        <v>61</v>
      </c>
      <c r="B64" s="91" t="s">
        <v>697</v>
      </c>
      <c r="C64" s="97"/>
      <c r="D64" s="91" t="s">
        <v>912</v>
      </c>
      <c r="E64" s="91"/>
      <c r="F64" s="98"/>
      <c r="G64" s="94">
        <f t="shared" si="1"/>
        <v>0</v>
      </c>
      <c r="K64" s="98"/>
    </row>
    <row r="65" s="73" customFormat="1" spans="1:11">
      <c r="A65" s="90" t="s">
        <v>61</v>
      </c>
      <c r="B65" s="91" t="s">
        <v>698</v>
      </c>
      <c r="C65" s="97"/>
      <c r="D65" s="91" t="s">
        <v>911</v>
      </c>
      <c r="E65" s="91"/>
      <c r="F65" s="98"/>
      <c r="G65" s="94">
        <f t="shared" si="1"/>
        <v>0</v>
      </c>
      <c r="K65" s="98"/>
    </row>
    <row r="66" s="73" customFormat="1" spans="1:11">
      <c r="A66" s="90" t="s">
        <v>61</v>
      </c>
      <c r="B66" s="91" t="s">
        <v>699</v>
      </c>
      <c r="C66" s="97">
        <v>25</v>
      </c>
      <c r="D66" s="91" t="s">
        <v>910</v>
      </c>
      <c r="E66" s="91">
        <v>69.3</v>
      </c>
      <c r="F66" s="98">
        <v>20845</v>
      </c>
      <c r="G66" s="94">
        <f t="shared" si="1"/>
        <v>0.117847597427407</v>
      </c>
      <c r="K66" s="98"/>
    </row>
    <row r="67" s="73" customFormat="1" spans="1:14">
      <c r="A67" s="91" t="s">
        <v>59</v>
      </c>
      <c r="B67" s="91" t="s">
        <v>848</v>
      </c>
      <c r="C67" s="103">
        <v>0</v>
      </c>
      <c r="D67" s="91"/>
      <c r="E67" s="91"/>
      <c r="F67" s="104">
        <v>0</v>
      </c>
      <c r="G67" s="94">
        <f t="shared" si="1"/>
        <v>0</v>
      </c>
      <c r="K67" s="104">
        <v>0</v>
      </c>
      <c r="N67" s="100"/>
    </row>
    <row r="68" s="73" customFormat="1" spans="1:11">
      <c r="A68" s="90" t="s">
        <v>61</v>
      </c>
      <c r="B68" s="91" t="s">
        <v>849</v>
      </c>
      <c r="C68" s="97"/>
      <c r="D68" s="91" t="s">
        <v>911</v>
      </c>
      <c r="E68" s="91"/>
      <c r="F68" s="98"/>
      <c r="G68" s="94">
        <f t="shared" si="1"/>
        <v>0</v>
      </c>
      <c r="K68" s="98"/>
    </row>
    <row r="69" s="73" customFormat="1" spans="1:11">
      <c r="A69" s="90" t="s">
        <v>61</v>
      </c>
      <c r="B69" s="91" t="s">
        <v>850</v>
      </c>
      <c r="C69" s="97"/>
      <c r="D69" s="91" t="s">
        <v>911</v>
      </c>
      <c r="E69" s="91"/>
      <c r="F69" s="98"/>
      <c r="G69" s="94">
        <f t="shared" ref="G69:G96" si="2">F69/$F$5</f>
        <v>0</v>
      </c>
      <c r="K69" s="98"/>
    </row>
    <row r="70" s="73" customFormat="1" ht="24" spans="1:11">
      <c r="A70" s="90" t="s">
        <v>61</v>
      </c>
      <c r="B70" s="91" t="s">
        <v>851</v>
      </c>
      <c r="C70" s="97"/>
      <c r="D70" s="91" t="s">
        <v>911</v>
      </c>
      <c r="E70" s="91"/>
      <c r="F70" s="98"/>
      <c r="G70" s="94">
        <f t="shared" si="2"/>
        <v>0</v>
      </c>
      <c r="K70" s="98"/>
    </row>
    <row r="71" s="73" customFormat="1" spans="1:11">
      <c r="A71" s="90" t="s">
        <v>61</v>
      </c>
      <c r="B71" s="91" t="s">
        <v>852</v>
      </c>
      <c r="C71" s="97"/>
      <c r="D71" s="91" t="s">
        <v>911</v>
      </c>
      <c r="E71" s="91"/>
      <c r="F71" s="98"/>
      <c r="G71" s="94">
        <f t="shared" si="2"/>
        <v>0</v>
      </c>
      <c r="K71" s="98"/>
    </row>
    <row r="72" s="73" customFormat="1" spans="1:11">
      <c r="A72" s="90" t="s">
        <v>61</v>
      </c>
      <c r="B72" s="91" t="s">
        <v>853</v>
      </c>
      <c r="C72" s="97"/>
      <c r="D72" s="91" t="s">
        <v>911</v>
      </c>
      <c r="E72" s="91"/>
      <c r="F72" s="98"/>
      <c r="G72" s="94">
        <f t="shared" si="2"/>
        <v>0</v>
      </c>
      <c r="K72" s="98"/>
    </row>
    <row r="73" s="73" customFormat="1" ht="36" spans="1:11">
      <c r="A73" s="90" t="s">
        <v>61</v>
      </c>
      <c r="B73" s="91" t="s">
        <v>854</v>
      </c>
      <c r="C73" s="97"/>
      <c r="D73" s="91" t="s">
        <v>911</v>
      </c>
      <c r="E73" s="91"/>
      <c r="F73" s="98"/>
      <c r="G73" s="94">
        <f t="shared" si="2"/>
        <v>0</v>
      </c>
      <c r="K73" s="98"/>
    </row>
    <row r="74" s="73" customFormat="1" spans="1:15">
      <c r="A74" s="90" t="s">
        <v>57</v>
      </c>
      <c r="B74" s="91" t="s">
        <v>855</v>
      </c>
      <c r="C74" s="97">
        <v>1</v>
      </c>
      <c r="D74" s="91"/>
      <c r="E74" s="91"/>
      <c r="F74" s="98">
        <v>300</v>
      </c>
      <c r="G74" s="94">
        <f t="shared" si="2"/>
        <v>0.00169605561181205</v>
      </c>
      <c r="K74" s="98">
        <v>0</v>
      </c>
      <c r="L74" s="101"/>
      <c r="M74" s="101"/>
      <c r="N74" s="102"/>
      <c r="O74" s="101"/>
    </row>
    <row r="75" s="73" customFormat="1" spans="1:14">
      <c r="A75" s="90" t="s">
        <v>59</v>
      </c>
      <c r="B75" s="91" t="s">
        <v>855</v>
      </c>
      <c r="C75" s="97">
        <v>1</v>
      </c>
      <c r="D75" s="91"/>
      <c r="E75" s="91"/>
      <c r="F75" s="98">
        <v>300</v>
      </c>
      <c r="G75" s="94">
        <f t="shared" si="2"/>
        <v>0.00169605561181205</v>
      </c>
      <c r="K75" s="98">
        <v>0</v>
      </c>
      <c r="N75" s="100"/>
    </row>
    <row r="76" s="73" customFormat="1" spans="1:11">
      <c r="A76" s="90" t="s">
        <v>61</v>
      </c>
      <c r="B76" s="91" t="s">
        <v>856</v>
      </c>
      <c r="C76" s="97"/>
      <c r="D76" s="91" t="s">
        <v>26</v>
      </c>
      <c r="E76" s="91"/>
      <c r="F76" s="98"/>
      <c r="G76" s="94">
        <f t="shared" si="2"/>
        <v>0</v>
      </c>
      <c r="K76" s="98"/>
    </row>
    <row r="77" s="73" customFormat="1" spans="1:11">
      <c r="A77" s="90" t="s">
        <v>61</v>
      </c>
      <c r="B77" s="91" t="s">
        <v>857</v>
      </c>
      <c r="C77" s="97"/>
      <c r="D77" s="91" t="s">
        <v>911</v>
      </c>
      <c r="E77" s="91"/>
      <c r="F77" s="98"/>
      <c r="G77" s="94">
        <f t="shared" si="2"/>
        <v>0</v>
      </c>
      <c r="K77" s="98"/>
    </row>
    <row r="78" s="73" customFormat="1" spans="1:11">
      <c r="A78" s="90" t="s">
        <v>61</v>
      </c>
      <c r="B78" s="91" t="s">
        <v>858</v>
      </c>
      <c r="C78" s="97"/>
      <c r="D78" s="91" t="s">
        <v>910</v>
      </c>
      <c r="E78" s="91"/>
      <c r="F78" s="98"/>
      <c r="G78" s="94">
        <f t="shared" si="2"/>
        <v>0</v>
      </c>
      <c r="K78" s="98"/>
    </row>
    <row r="79" s="73" customFormat="1" spans="1:11">
      <c r="A79" s="90" t="s">
        <v>61</v>
      </c>
      <c r="B79" s="91" t="s">
        <v>859</v>
      </c>
      <c r="C79" s="97"/>
      <c r="D79" s="91" t="s">
        <v>910</v>
      </c>
      <c r="E79" s="91"/>
      <c r="F79" s="98"/>
      <c r="G79" s="94">
        <f t="shared" si="2"/>
        <v>0</v>
      </c>
      <c r="K79" s="98"/>
    </row>
    <row r="80" s="73" customFormat="1" spans="1:11">
      <c r="A80" s="90" t="s">
        <v>61</v>
      </c>
      <c r="B80" s="91" t="s">
        <v>860</v>
      </c>
      <c r="C80" s="97">
        <v>1</v>
      </c>
      <c r="D80" s="91" t="s">
        <v>910</v>
      </c>
      <c r="E80" s="91">
        <v>20000</v>
      </c>
      <c r="F80" s="98">
        <v>300</v>
      </c>
      <c r="G80" s="94">
        <f t="shared" si="2"/>
        <v>0.00169605561181205</v>
      </c>
      <c r="K80" s="98"/>
    </row>
    <row r="81" s="73" customFormat="1" spans="1:11">
      <c r="A81" s="90" t="s">
        <v>61</v>
      </c>
      <c r="B81" s="91" t="s">
        <v>869</v>
      </c>
      <c r="C81" s="97"/>
      <c r="D81" s="91" t="s">
        <v>905</v>
      </c>
      <c r="E81" s="91"/>
      <c r="F81" s="98"/>
      <c r="G81" s="94">
        <f t="shared" si="2"/>
        <v>0</v>
      </c>
      <c r="K81" s="98"/>
    </row>
    <row r="82" s="73" customFormat="1" spans="1:15">
      <c r="A82" s="90" t="s">
        <v>57</v>
      </c>
      <c r="B82" s="91" t="s">
        <v>870</v>
      </c>
      <c r="C82" s="97">
        <v>1</v>
      </c>
      <c r="D82" s="91"/>
      <c r="E82" s="91"/>
      <c r="F82" s="98">
        <v>1116.6</v>
      </c>
      <c r="G82" s="94">
        <f t="shared" si="2"/>
        <v>0.00631271898716446</v>
      </c>
      <c r="K82" s="98">
        <v>0</v>
      </c>
      <c r="L82" s="101"/>
      <c r="M82" s="101"/>
      <c r="N82" s="102"/>
      <c r="O82" s="101"/>
    </row>
    <row r="83" s="73" customFormat="1" spans="1:14">
      <c r="A83" s="91" t="s">
        <v>59</v>
      </c>
      <c r="B83" s="91" t="s">
        <v>871</v>
      </c>
      <c r="C83" s="97">
        <v>0</v>
      </c>
      <c r="D83" s="91"/>
      <c r="E83" s="91"/>
      <c r="F83" s="98">
        <v>0</v>
      </c>
      <c r="G83" s="94">
        <f t="shared" si="2"/>
        <v>0</v>
      </c>
      <c r="K83" s="98">
        <v>0</v>
      </c>
      <c r="N83" s="100"/>
    </row>
    <row r="84" s="73" customFormat="1" spans="1:11">
      <c r="A84" s="90" t="s">
        <v>61</v>
      </c>
      <c r="B84" s="91" t="s">
        <v>872</v>
      </c>
      <c r="C84" s="97"/>
      <c r="D84" s="91" t="s">
        <v>918</v>
      </c>
      <c r="E84" s="91"/>
      <c r="F84" s="98"/>
      <c r="G84" s="94">
        <f t="shared" si="2"/>
        <v>0</v>
      </c>
      <c r="K84" s="98"/>
    </row>
    <row r="85" s="73" customFormat="1" spans="1:14">
      <c r="A85" s="91" t="s">
        <v>59</v>
      </c>
      <c r="B85" s="91" t="s">
        <v>873</v>
      </c>
      <c r="C85" s="97">
        <v>1</v>
      </c>
      <c r="D85" s="91"/>
      <c r="E85" s="91"/>
      <c r="F85" s="98">
        <v>1116.6</v>
      </c>
      <c r="G85" s="94">
        <f t="shared" si="2"/>
        <v>0.00631271898716446</v>
      </c>
      <c r="K85" s="98">
        <v>0</v>
      </c>
      <c r="N85" s="100"/>
    </row>
    <row r="86" s="73" customFormat="1" spans="1:11">
      <c r="A86" s="90" t="s">
        <v>61</v>
      </c>
      <c r="B86" s="91" t="s">
        <v>874</v>
      </c>
      <c r="C86" s="97">
        <v>1</v>
      </c>
      <c r="D86" s="91" t="s">
        <v>26</v>
      </c>
      <c r="E86" s="91">
        <v>3722</v>
      </c>
      <c r="F86" s="98">
        <v>1116.6</v>
      </c>
      <c r="G86" s="94">
        <f t="shared" si="2"/>
        <v>0.00631271898716446</v>
      </c>
      <c r="K86" s="98"/>
    </row>
    <row r="87" s="73" customFormat="1" spans="1:14">
      <c r="A87" s="91" t="s">
        <v>59</v>
      </c>
      <c r="B87" s="91" t="s">
        <v>884</v>
      </c>
      <c r="C87" s="97">
        <v>0</v>
      </c>
      <c r="D87" s="91"/>
      <c r="E87" s="91"/>
      <c r="F87" s="98">
        <v>0</v>
      </c>
      <c r="G87" s="94">
        <f t="shared" si="2"/>
        <v>0</v>
      </c>
      <c r="K87" s="98">
        <v>0</v>
      </c>
      <c r="N87" s="100"/>
    </row>
    <row r="88" s="73" customFormat="1" spans="1:11">
      <c r="A88" s="90" t="s">
        <v>61</v>
      </c>
      <c r="B88" s="91" t="s">
        <v>885</v>
      </c>
      <c r="C88" s="97"/>
      <c r="D88" s="91" t="s">
        <v>917</v>
      </c>
      <c r="E88" s="91"/>
      <c r="F88" s="98"/>
      <c r="G88" s="94">
        <f t="shared" si="2"/>
        <v>0</v>
      </c>
      <c r="K88" s="98"/>
    </row>
    <row r="89" s="73" customFormat="1" spans="1:11">
      <c r="A89" s="90" t="s">
        <v>57</v>
      </c>
      <c r="B89" s="91" t="s">
        <v>886</v>
      </c>
      <c r="C89" s="97">
        <v>0</v>
      </c>
      <c r="D89" s="91"/>
      <c r="E89" s="91"/>
      <c r="F89" s="98">
        <v>0</v>
      </c>
      <c r="G89" s="94">
        <f t="shared" si="2"/>
        <v>0</v>
      </c>
      <c r="K89" s="98">
        <v>0</v>
      </c>
    </row>
    <row r="90" s="73" customFormat="1" spans="1:14">
      <c r="A90" s="90" t="s">
        <v>59</v>
      </c>
      <c r="B90" s="91" t="s">
        <v>886</v>
      </c>
      <c r="C90" s="97">
        <v>0</v>
      </c>
      <c r="D90" s="91"/>
      <c r="E90" s="91"/>
      <c r="F90" s="98">
        <v>0</v>
      </c>
      <c r="G90" s="94">
        <f t="shared" si="2"/>
        <v>0</v>
      </c>
      <c r="K90" s="98">
        <v>0</v>
      </c>
      <c r="N90" s="100"/>
    </row>
    <row r="91" s="73" customFormat="1" spans="1:11">
      <c r="A91" s="90" t="s">
        <v>61</v>
      </c>
      <c r="B91" s="91" t="s">
        <v>886</v>
      </c>
      <c r="C91" s="97"/>
      <c r="D91" s="91" t="s">
        <v>910</v>
      </c>
      <c r="E91" s="91"/>
      <c r="F91" s="98"/>
      <c r="G91" s="94">
        <f t="shared" si="2"/>
        <v>0</v>
      </c>
      <c r="K91" s="98"/>
    </row>
    <row r="92" s="73" customFormat="1" spans="1:15">
      <c r="A92" s="90" t="s">
        <v>57</v>
      </c>
      <c r="B92" s="91" t="s">
        <v>887</v>
      </c>
      <c r="C92" s="97">
        <v>1</v>
      </c>
      <c r="D92" s="91"/>
      <c r="E92" s="91"/>
      <c r="F92" s="98">
        <v>73.72</v>
      </c>
      <c r="G92" s="94">
        <f t="shared" si="2"/>
        <v>0.000416777399009281</v>
      </c>
      <c r="K92" s="98">
        <v>0</v>
      </c>
      <c r="L92" s="101"/>
      <c r="M92" s="101"/>
      <c r="N92" s="102"/>
      <c r="O92" s="101"/>
    </row>
    <row r="93" s="73" customFormat="1" spans="1:14">
      <c r="A93" s="90" t="s">
        <v>59</v>
      </c>
      <c r="B93" s="91" t="s">
        <v>887</v>
      </c>
      <c r="C93" s="97">
        <v>1</v>
      </c>
      <c r="D93" s="91"/>
      <c r="E93" s="91"/>
      <c r="F93" s="98">
        <v>73.72</v>
      </c>
      <c r="G93" s="94">
        <f t="shared" si="2"/>
        <v>0.000416777399009281</v>
      </c>
      <c r="K93" s="98">
        <v>0</v>
      </c>
      <c r="N93" s="100"/>
    </row>
    <row r="94" s="73" customFormat="1" spans="1:11">
      <c r="A94" s="90" t="s">
        <v>61</v>
      </c>
      <c r="B94" s="91" t="s">
        <v>888</v>
      </c>
      <c r="C94" s="97"/>
      <c r="D94" s="91" t="s">
        <v>911</v>
      </c>
      <c r="E94" s="91"/>
      <c r="F94" s="98"/>
      <c r="G94" s="94">
        <f t="shared" si="2"/>
        <v>0</v>
      </c>
      <c r="K94" s="98"/>
    </row>
    <row r="95" s="73" customFormat="1" spans="1:11">
      <c r="A95" s="90" t="s">
        <v>61</v>
      </c>
      <c r="B95" s="91" t="s">
        <v>889</v>
      </c>
      <c r="C95" s="97">
        <v>1</v>
      </c>
      <c r="D95" s="91" t="s">
        <v>25</v>
      </c>
      <c r="E95" s="91">
        <v>7021</v>
      </c>
      <c r="F95" s="98">
        <v>73.72</v>
      </c>
      <c r="G95" s="94">
        <f t="shared" si="2"/>
        <v>0.000416777399009281</v>
      </c>
      <c r="K95" s="98"/>
    </row>
    <row r="96" s="73" customFormat="1" spans="1:11">
      <c r="A96" s="90" t="s">
        <v>61</v>
      </c>
      <c r="B96" s="91" t="s">
        <v>898</v>
      </c>
      <c r="C96" s="97"/>
      <c r="D96" s="91"/>
      <c r="E96" s="91"/>
      <c r="F96" s="98"/>
      <c r="G96" s="94">
        <f t="shared" si="2"/>
        <v>0</v>
      </c>
      <c r="K96" s="98"/>
    </row>
  </sheetData>
  <autoFilter ref="A4:O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W6" sqref="W6"/>
    </sheetView>
  </sheetViews>
  <sheetFormatPr defaultColWidth="9" defaultRowHeight="13.5"/>
  <cols>
    <col min="1" max="1" width="7.25" customWidth="1"/>
    <col min="2" max="2" width="27.375" customWidth="1"/>
    <col min="3" max="3" width="10" customWidth="1"/>
    <col min="4" max="4" width="6.64166666666667" customWidth="1"/>
    <col min="7" max="7" width="13.6416666666667" customWidth="1"/>
    <col min="9" max="9" width="7.88333333333333" customWidth="1"/>
    <col min="10" max="10" width="39.7583333333333" customWidth="1"/>
    <col min="11" max="11" width="10.375" customWidth="1"/>
    <col min="12" max="12" width="7.375" customWidth="1"/>
    <col min="15" max="15" width="18.375" customWidth="1"/>
  </cols>
  <sheetData>
    <row r="1" ht="32" customHeight="1" spans="1:15">
      <c r="A1" s="1" t="s">
        <v>919</v>
      </c>
      <c r="B1" s="1"/>
      <c r="C1" s="1"/>
      <c r="D1" s="1"/>
      <c r="E1" s="1"/>
      <c r="F1" s="1"/>
      <c r="G1" s="1"/>
      <c r="H1" s="1"/>
      <c r="I1" s="1"/>
      <c r="J1" s="1"/>
      <c r="K1" s="1"/>
      <c r="L1" s="1"/>
      <c r="M1" s="1"/>
      <c r="N1" s="1"/>
      <c r="O1" s="1"/>
    </row>
    <row r="2" spans="1:15">
      <c r="A2" s="2" t="s">
        <v>2</v>
      </c>
      <c r="B2" s="2" t="s">
        <v>900</v>
      </c>
      <c r="C2" s="2" t="s">
        <v>13</v>
      </c>
      <c r="D2" s="3" t="s">
        <v>901</v>
      </c>
      <c r="E2" s="4"/>
      <c r="F2" s="5" t="s">
        <v>902</v>
      </c>
      <c r="G2" s="6"/>
      <c r="I2" s="2" t="s">
        <v>2</v>
      </c>
      <c r="J2" s="2" t="s">
        <v>900</v>
      </c>
      <c r="K2" s="2" t="s">
        <v>13</v>
      </c>
      <c r="L2" s="3" t="s">
        <v>901</v>
      </c>
      <c r="M2" s="4"/>
      <c r="N2" s="3" t="s">
        <v>902</v>
      </c>
      <c r="O2" s="4"/>
    </row>
    <row r="3" ht="38" customHeight="1" spans="1:15">
      <c r="A3" s="2"/>
      <c r="B3" s="2"/>
      <c r="C3" s="7"/>
      <c r="D3" s="2" t="s">
        <v>903</v>
      </c>
      <c r="E3" s="8" t="s">
        <v>904</v>
      </c>
      <c r="F3" s="5" t="s">
        <v>905</v>
      </c>
      <c r="G3" s="6" t="s">
        <v>906</v>
      </c>
      <c r="I3" s="2"/>
      <c r="J3" s="2"/>
      <c r="K3" s="2"/>
      <c r="L3" s="2" t="s">
        <v>903</v>
      </c>
      <c r="M3" s="2" t="s">
        <v>904</v>
      </c>
      <c r="N3" s="5" t="s">
        <v>905</v>
      </c>
      <c r="O3" s="6" t="s">
        <v>906</v>
      </c>
    </row>
    <row r="4" spans="1:15">
      <c r="A4" s="9" t="s">
        <v>56</v>
      </c>
      <c r="B4" s="10"/>
      <c r="C4" s="11"/>
      <c r="D4" s="12"/>
      <c r="E4" s="13"/>
      <c r="F4" s="14"/>
      <c r="G4" s="15"/>
      <c r="I4" s="50"/>
      <c r="J4" s="50"/>
      <c r="K4" s="50"/>
      <c r="L4" s="51"/>
      <c r="M4" s="51"/>
      <c r="N4" s="51"/>
      <c r="O4" s="51"/>
    </row>
    <row r="5" spans="1:15">
      <c r="A5" s="16" t="s">
        <v>920</v>
      </c>
      <c r="B5" s="17" t="s">
        <v>58</v>
      </c>
      <c r="C5" s="18"/>
      <c r="D5" s="19"/>
      <c r="E5" s="20"/>
      <c r="F5" s="21"/>
      <c r="G5" s="22"/>
      <c r="I5" s="16" t="s">
        <v>921</v>
      </c>
      <c r="J5" s="17" t="s">
        <v>547</v>
      </c>
      <c r="K5" s="18"/>
      <c r="L5" s="19"/>
      <c r="M5" s="49"/>
      <c r="N5" s="21"/>
      <c r="O5" s="22"/>
    </row>
    <row r="6" spans="1:15">
      <c r="A6" s="23" t="s">
        <v>922</v>
      </c>
      <c r="B6" s="24" t="s">
        <v>60</v>
      </c>
      <c r="C6" s="25"/>
      <c r="D6" s="26"/>
      <c r="E6" s="27"/>
      <c r="F6" s="28"/>
      <c r="G6" s="29"/>
      <c r="I6" s="41" t="s">
        <v>922</v>
      </c>
      <c r="J6" s="52" t="s">
        <v>923</v>
      </c>
      <c r="K6" s="42"/>
      <c r="L6" s="43"/>
      <c r="M6" s="53"/>
      <c r="N6" s="45"/>
      <c r="O6" s="46"/>
    </row>
    <row r="7" spans="1:15">
      <c r="A7" s="30">
        <v>1</v>
      </c>
      <c r="B7" s="31" t="s">
        <v>62</v>
      </c>
      <c r="C7" s="32"/>
      <c r="D7" s="33"/>
      <c r="E7" s="34"/>
      <c r="F7" s="35"/>
      <c r="G7" s="15"/>
      <c r="I7" s="30">
        <v>1</v>
      </c>
      <c r="J7" s="47" t="s">
        <v>924</v>
      </c>
      <c r="K7" s="32"/>
      <c r="L7" s="33"/>
      <c r="M7" s="54"/>
      <c r="N7" s="35"/>
      <c r="O7" s="15"/>
    </row>
    <row r="8" spans="1:15">
      <c r="A8" s="36" t="s">
        <v>925</v>
      </c>
      <c r="B8" s="31" t="s">
        <v>926</v>
      </c>
      <c r="C8" s="32"/>
      <c r="D8" s="33"/>
      <c r="E8" s="34"/>
      <c r="F8" s="35"/>
      <c r="G8" s="15"/>
      <c r="I8" s="30">
        <v>2</v>
      </c>
      <c r="J8" s="55" t="s">
        <v>927</v>
      </c>
      <c r="K8" s="32"/>
      <c r="L8" s="33"/>
      <c r="M8" s="54"/>
      <c r="N8" s="35"/>
      <c r="O8" s="15"/>
    </row>
    <row r="9" ht="18" customHeight="1" spans="1:15">
      <c r="A9" s="36" t="s">
        <v>928</v>
      </c>
      <c r="B9" s="31" t="s">
        <v>929</v>
      </c>
      <c r="C9" s="32"/>
      <c r="D9" s="33"/>
      <c r="E9" s="34"/>
      <c r="F9" s="35"/>
      <c r="G9" s="15"/>
      <c r="I9" s="30">
        <v>3</v>
      </c>
      <c r="J9" s="37" t="s">
        <v>603</v>
      </c>
      <c r="K9" s="32"/>
      <c r="L9" s="33"/>
      <c r="M9" s="54"/>
      <c r="N9" s="35"/>
      <c r="O9" s="15"/>
    </row>
    <row r="10" ht="18" customHeight="1" spans="1:15">
      <c r="A10" s="30">
        <v>2</v>
      </c>
      <c r="B10" s="31" t="s">
        <v>130</v>
      </c>
      <c r="C10" s="32"/>
      <c r="D10" s="33"/>
      <c r="E10" s="34"/>
      <c r="F10" s="35"/>
      <c r="G10" s="15"/>
      <c r="I10" s="30">
        <v>4</v>
      </c>
      <c r="J10" s="37" t="s">
        <v>930</v>
      </c>
      <c r="K10" s="32"/>
      <c r="L10" s="33"/>
      <c r="M10" s="54"/>
      <c r="N10" s="35"/>
      <c r="O10" s="15"/>
    </row>
    <row r="11" ht="27" customHeight="1" spans="1:15">
      <c r="A11" s="36" t="s">
        <v>925</v>
      </c>
      <c r="B11" s="10" t="s">
        <v>931</v>
      </c>
      <c r="C11" s="32"/>
      <c r="D11" s="33"/>
      <c r="E11" s="34"/>
      <c r="F11" s="35"/>
      <c r="G11" s="15"/>
      <c r="I11" s="30">
        <v>5</v>
      </c>
      <c r="J11" s="56" t="s">
        <v>932</v>
      </c>
      <c r="K11" s="32"/>
      <c r="L11" s="33"/>
      <c r="M11" s="54"/>
      <c r="N11" s="35"/>
      <c r="O11" s="15"/>
    </row>
    <row r="12" ht="27" customHeight="1" spans="1:15">
      <c r="A12" s="36" t="s">
        <v>928</v>
      </c>
      <c r="B12" s="10" t="s">
        <v>933</v>
      </c>
      <c r="C12" s="32"/>
      <c r="D12" s="33"/>
      <c r="E12" s="34"/>
      <c r="F12" s="35"/>
      <c r="G12" s="15"/>
      <c r="I12" s="30">
        <v>6</v>
      </c>
      <c r="J12" s="37" t="s">
        <v>934</v>
      </c>
      <c r="K12" s="32"/>
      <c r="L12" s="33"/>
      <c r="M12" s="54"/>
      <c r="N12" s="35"/>
      <c r="O12" s="15"/>
    </row>
    <row r="13" ht="27" customHeight="1" spans="1:15">
      <c r="A13" s="36" t="s">
        <v>935</v>
      </c>
      <c r="B13" s="10" t="s">
        <v>936</v>
      </c>
      <c r="C13" s="32"/>
      <c r="D13" s="33"/>
      <c r="E13" s="34"/>
      <c r="F13" s="35"/>
      <c r="G13" s="15"/>
      <c r="I13" s="30">
        <v>7</v>
      </c>
      <c r="J13" s="57" t="s">
        <v>625</v>
      </c>
      <c r="K13" s="32"/>
      <c r="L13" s="33"/>
      <c r="M13" s="54"/>
      <c r="N13" s="35"/>
      <c r="O13" s="15"/>
    </row>
    <row r="14" ht="18" customHeight="1" spans="1:15">
      <c r="A14" s="36" t="s">
        <v>937</v>
      </c>
      <c r="B14" s="10" t="s">
        <v>938</v>
      </c>
      <c r="C14" s="32"/>
      <c r="D14" s="33"/>
      <c r="E14" s="34"/>
      <c r="F14" s="35"/>
      <c r="G14" s="15"/>
      <c r="I14" s="30">
        <v>8</v>
      </c>
      <c r="J14" s="47" t="s">
        <v>626</v>
      </c>
      <c r="K14" s="32"/>
      <c r="L14" s="33"/>
      <c r="M14" s="54"/>
      <c r="N14" s="35"/>
      <c r="O14" s="15"/>
    </row>
    <row r="15" ht="18" customHeight="1" spans="1:15">
      <c r="A15" s="30">
        <v>3</v>
      </c>
      <c r="B15" s="31" t="s">
        <v>210</v>
      </c>
      <c r="C15" s="32"/>
      <c r="D15" s="33"/>
      <c r="E15" s="34"/>
      <c r="F15" s="35"/>
      <c r="G15" s="15"/>
      <c r="I15" s="30">
        <v>9</v>
      </c>
      <c r="J15" s="47" t="s">
        <v>887</v>
      </c>
      <c r="K15" s="32"/>
      <c r="L15" s="33"/>
      <c r="M15" s="54"/>
      <c r="N15" s="35"/>
      <c r="O15" s="15"/>
    </row>
    <row r="16" ht="18" customHeight="1" spans="1:15">
      <c r="A16" s="30">
        <v>4</v>
      </c>
      <c r="B16" s="31" t="s">
        <v>211</v>
      </c>
      <c r="C16" s="32"/>
      <c r="D16" s="33"/>
      <c r="E16" s="34"/>
      <c r="F16" s="35"/>
      <c r="G16" s="15"/>
      <c r="I16" s="58" t="s">
        <v>939</v>
      </c>
      <c r="J16" s="52" t="s">
        <v>695</v>
      </c>
      <c r="K16" s="52"/>
      <c r="L16" s="52"/>
      <c r="M16" s="52"/>
      <c r="N16" s="52"/>
      <c r="O16" s="52"/>
    </row>
    <row r="17" ht="24" customHeight="1" spans="1:15">
      <c r="A17" s="36" t="s">
        <v>925</v>
      </c>
      <c r="B17" s="10" t="s">
        <v>940</v>
      </c>
      <c r="C17" s="32"/>
      <c r="D17" s="33"/>
      <c r="E17" s="34"/>
      <c r="F17" s="35"/>
      <c r="G17" s="15"/>
      <c r="I17" s="30">
        <v>1</v>
      </c>
      <c r="J17" s="37" t="s">
        <v>696</v>
      </c>
      <c r="K17" s="32"/>
      <c r="L17" s="33"/>
      <c r="M17" s="54"/>
      <c r="N17" s="35"/>
      <c r="O17" s="15"/>
    </row>
    <row r="18" ht="24" customHeight="1" spans="1:15">
      <c r="A18" s="36" t="s">
        <v>928</v>
      </c>
      <c r="B18" s="10" t="s">
        <v>941</v>
      </c>
      <c r="C18" s="32"/>
      <c r="D18" s="33"/>
      <c r="E18" s="34"/>
      <c r="F18" s="35"/>
      <c r="G18" s="15"/>
      <c r="I18" s="30">
        <v>2</v>
      </c>
      <c r="J18" s="37" t="s">
        <v>697</v>
      </c>
      <c r="K18" s="32"/>
      <c r="L18" s="33"/>
      <c r="M18" s="54"/>
      <c r="N18" s="35"/>
      <c r="O18" s="15"/>
    </row>
    <row r="19" ht="24" customHeight="1" spans="1:15">
      <c r="A19" s="36" t="s">
        <v>935</v>
      </c>
      <c r="B19" s="10" t="s">
        <v>942</v>
      </c>
      <c r="C19" s="32"/>
      <c r="D19" s="33"/>
      <c r="E19" s="34"/>
      <c r="F19" s="35"/>
      <c r="G19" s="15"/>
      <c r="I19" s="30">
        <v>3</v>
      </c>
      <c r="J19" s="37" t="s">
        <v>698</v>
      </c>
      <c r="K19" s="32"/>
      <c r="L19" s="33"/>
      <c r="M19" s="54"/>
      <c r="N19" s="35"/>
      <c r="O19" s="15"/>
    </row>
    <row r="20" ht="24" customHeight="1" spans="1:15">
      <c r="A20" s="36" t="s">
        <v>937</v>
      </c>
      <c r="B20" s="10" t="s">
        <v>943</v>
      </c>
      <c r="C20" s="32"/>
      <c r="D20" s="33"/>
      <c r="E20" s="34"/>
      <c r="F20" s="35"/>
      <c r="G20" s="15"/>
      <c r="I20" s="30">
        <v>4</v>
      </c>
      <c r="J20" s="37" t="s">
        <v>699</v>
      </c>
      <c r="K20" s="32"/>
      <c r="L20" s="33"/>
      <c r="M20" s="54"/>
      <c r="N20" s="35"/>
      <c r="O20" s="15"/>
    </row>
    <row r="21" spans="1:15">
      <c r="A21" s="30">
        <v>5</v>
      </c>
      <c r="B21" s="31" t="s">
        <v>226</v>
      </c>
      <c r="C21" s="32"/>
      <c r="D21" s="33"/>
      <c r="E21" s="34"/>
      <c r="F21" s="35"/>
      <c r="G21" s="15"/>
      <c r="I21" s="58" t="s">
        <v>944</v>
      </c>
      <c r="J21" s="52" t="s">
        <v>848</v>
      </c>
      <c r="K21" s="52"/>
      <c r="L21" s="52"/>
      <c r="M21" s="52"/>
      <c r="N21" s="52"/>
      <c r="O21" s="52"/>
    </row>
    <row r="22" ht="22" customHeight="1" spans="1:15">
      <c r="A22" s="30">
        <v>6</v>
      </c>
      <c r="B22" s="31" t="s">
        <v>945</v>
      </c>
      <c r="C22" s="32"/>
      <c r="D22" s="33"/>
      <c r="E22" s="34"/>
      <c r="F22" s="35"/>
      <c r="G22" s="15"/>
      <c r="I22" s="30">
        <v>1</v>
      </c>
      <c r="J22" s="56" t="s">
        <v>946</v>
      </c>
      <c r="K22" s="32"/>
      <c r="L22" s="33"/>
      <c r="M22" s="54"/>
      <c r="N22" s="35"/>
      <c r="O22" s="15"/>
    </row>
    <row r="23" ht="29" customHeight="1" spans="1:15">
      <c r="A23" s="30">
        <v>7</v>
      </c>
      <c r="B23" s="37" t="s">
        <v>947</v>
      </c>
      <c r="C23" s="32"/>
      <c r="D23" s="33"/>
      <c r="E23" s="34"/>
      <c r="F23" s="35"/>
      <c r="G23" s="15"/>
      <c r="I23" s="30">
        <v>2</v>
      </c>
      <c r="J23" s="37" t="s">
        <v>850</v>
      </c>
      <c r="K23" s="32"/>
      <c r="L23" s="33"/>
      <c r="M23" s="54"/>
      <c r="N23" s="35"/>
      <c r="O23" s="15"/>
    </row>
    <row r="24" ht="29" customHeight="1" spans="1:15">
      <c r="A24" s="23" t="s">
        <v>939</v>
      </c>
      <c r="B24" s="38" t="s">
        <v>262</v>
      </c>
      <c r="C24" s="25"/>
      <c r="D24" s="26"/>
      <c r="E24" s="27"/>
      <c r="F24" s="28"/>
      <c r="G24" s="29"/>
      <c r="I24" s="30">
        <v>3</v>
      </c>
      <c r="J24" s="37" t="s">
        <v>851</v>
      </c>
      <c r="K24" s="32"/>
      <c r="L24" s="33"/>
      <c r="M24" s="54"/>
      <c r="N24" s="35"/>
      <c r="O24" s="15"/>
    </row>
    <row r="25" ht="29" customHeight="1" spans="1:15">
      <c r="A25" s="30">
        <v>1</v>
      </c>
      <c r="B25" s="37" t="s">
        <v>263</v>
      </c>
      <c r="C25" s="32"/>
      <c r="D25" s="33"/>
      <c r="E25" s="34"/>
      <c r="F25" s="35"/>
      <c r="G25" s="15"/>
      <c r="I25" s="30">
        <v>4</v>
      </c>
      <c r="J25" s="37" t="s">
        <v>948</v>
      </c>
      <c r="K25" s="32"/>
      <c r="L25" s="33"/>
      <c r="M25" s="54"/>
      <c r="N25" s="35"/>
      <c r="O25" s="15"/>
    </row>
    <row r="26" ht="29" customHeight="1" spans="1:15">
      <c r="A26" s="30">
        <v>2</v>
      </c>
      <c r="B26" s="39" t="s">
        <v>264</v>
      </c>
      <c r="C26" s="32"/>
      <c r="D26" s="33"/>
      <c r="E26" s="34"/>
      <c r="F26" s="35"/>
      <c r="G26" s="15"/>
      <c r="I26" s="30">
        <v>5</v>
      </c>
      <c r="J26" s="37" t="s">
        <v>853</v>
      </c>
      <c r="K26" s="32"/>
      <c r="L26" s="33"/>
      <c r="M26" s="54"/>
      <c r="N26" s="35"/>
      <c r="O26" s="15"/>
    </row>
    <row r="27" ht="24" spans="1:15">
      <c r="A27" s="30">
        <v>3</v>
      </c>
      <c r="B27" s="37" t="s">
        <v>949</v>
      </c>
      <c r="C27" s="32"/>
      <c r="D27" s="33"/>
      <c r="E27" s="34"/>
      <c r="F27" s="35"/>
      <c r="G27" s="15"/>
      <c r="I27" s="30">
        <v>6</v>
      </c>
      <c r="J27" s="37" t="s">
        <v>950</v>
      </c>
      <c r="K27" s="11"/>
      <c r="L27" s="12"/>
      <c r="M27" s="59"/>
      <c r="N27" s="14"/>
      <c r="O27" s="15"/>
    </row>
    <row r="28" spans="1:15">
      <c r="A28" s="30">
        <v>4</v>
      </c>
      <c r="B28" s="37" t="s">
        <v>282</v>
      </c>
      <c r="C28" s="32"/>
      <c r="D28" s="33"/>
      <c r="E28" s="34"/>
      <c r="F28" s="35"/>
      <c r="G28" s="15"/>
      <c r="I28" s="16" t="s">
        <v>951</v>
      </c>
      <c r="J28" s="17" t="s">
        <v>855</v>
      </c>
      <c r="K28" s="18"/>
      <c r="L28" s="19"/>
      <c r="M28" s="49"/>
      <c r="N28" s="21"/>
      <c r="O28" s="22"/>
    </row>
    <row r="29" spans="1:15">
      <c r="A29" s="23" t="s">
        <v>944</v>
      </c>
      <c r="B29" s="38" t="s">
        <v>283</v>
      </c>
      <c r="C29" s="25"/>
      <c r="D29" s="26"/>
      <c r="E29" s="27"/>
      <c r="F29" s="28"/>
      <c r="G29" s="29"/>
      <c r="I29" s="41" t="s">
        <v>922</v>
      </c>
      <c r="J29" s="52" t="s">
        <v>855</v>
      </c>
      <c r="K29" s="42"/>
      <c r="L29" s="43"/>
      <c r="M29" s="53"/>
      <c r="N29" s="45"/>
      <c r="O29" s="46"/>
    </row>
    <row r="30" spans="1:15">
      <c r="A30" s="30">
        <v>1</v>
      </c>
      <c r="B30" s="37" t="s">
        <v>952</v>
      </c>
      <c r="C30" s="32"/>
      <c r="D30" s="33"/>
      <c r="E30" s="34"/>
      <c r="F30" s="35"/>
      <c r="G30" s="15"/>
      <c r="I30" s="30">
        <v>1</v>
      </c>
      <c r="J30" s="37" t="s">
        <v>856</v>
      </c>
      <c r="K30" s="32"/>
      <c r="L30" s="33"/>
      <c r="M30" s="54"/>
      <c r="N30" s="35"/>
      <c r="O30" s="15"/>
    </row>
    <row r="31" spans="1:15">
      <c r="A31" s="36" t="s">
        <v>925</v>
      </c>
      <c r="B31" s="37" t="s">
        <v>953</v>
      </c>
      <c r="C31" s="32"/>
      <c r="D31" s="33"/>
      <c r="E31" s="34"/>
      <c r="F31" s="35"/>
      <c r="G31" s="15"/>
      <c r="I31" s="30">
        <v>2</v>
      </c>
      <c r="J31" s="37" t="s">
        <v>857</v>
      </c>
      <c r="K31" s="32"/>
      <c r="L31" s="33"/>
      <c r="M31" s="54"/>
      <c r="N31" s="35"/>
      <c r="O31" s="15"/>
    </row>
    <row r="32" spans="1:15">
      <c r="A32" s="36" t="s">
        <v>928</v>
      </c>
      <c r="B32" s="37" t="s">
        <v>954</v>
      </c>
      <c r="C32" s="32"/>
      <c r="D32" s="33"/>
      <c r="E32" s="34"/>
      <c r="F32" s="35"/>
      <c r="G32" s="15"/>
      <c r="I32" s="30">
        <v>3</v>
      </c>
      <c r="J32" s="47" t="s">
        <v>869</v>
      </c>
      <c r="K32" s="11"/>
      <c r="L32" s="12"/>
      <c r="M32" s="59"/>
      <c r="N32" s="14"/>
      <c r="O32" s="15"/>
    </row>
    <row r="33" spans="1:15">
      <c r="A33" s="36" t="s">
        <v>935</v>
      </c>
      <c r="B33" s="37" t="s">
        <v>955</v>
      </c>
      <c r="C33" s="32"/>
      <c r="D33" s="33"/>
      <c r="E33" s="34"/>
      <c r="F33" s="35"/>
      <c r="G33" s="15"/>
      <c r="I33" s="16" t="s">
        <v>956</v>
      </c>
      <c r="J33" s="17" t="s">
        <v>870</v>
      </c>
      <c r="K33" s="18"/>
      <c r="L33" s="19"/>
      <c r="M33" s="49"/>
      <c r="N33" s="21"/>
      <c r="O33" s="22"/>
    </row>
    <row r="34" spans="1:15">
      <c r="A34" s="36" t="s">
        <v>937</v>
      </c>
      <c r="B34" s="37" t="s">
        <v>957</v>
      </c>
      <c r="C34" s="32"/>
      <c r="D34" s="33"/>
      <c r="E34" s="34"/>
      <c r="F34" s="35"/>
      <c r="G34" s="15"/>
      <c r="I34" s="58" t="s">
        <v>922</v>
      </c>
      <c r="J34" s="52" t="s">
        <v>871</v>
      </c>
      <c r="K34" s="52"/>
      <c r="L34" s="52"/>
      <c r="M34" s="52"/>
      <c r="N34" s="52"/>
      <c r="O34" s="52"/>
    </row>
    <row r="35" spans="1:15">
      <c r="A35" s="30">
        <v>2</v>
      </c>
      <c r="B35" s="39" t="s">
        <v>360</v>
      </c>
      <c r="C35" s="32"/>
      <c r="D35" s="33"/>
      <c r="E35" s="34"/>
      <c r="F35" s="35"/>
      <c r="G35" s="15"/>
      <c r="I35" s="30">
        <v>1</v>
      </c>
      <c r="J35" s="60" t="s">
        <v>872</v>
      </c>
      <c r="K35" s="32"/>
      <c r="L35" s="33"/>
      <c r="M35" s="54"/>
      <c r="N35" s="35"/>
      <c r="O35" s="15"/>
    </row>
    <row r="36" spans="1:15">
      <c r="A36" s="23" t="s">
        <v>958</v>
      </c>
      <c r="B36" s="40" t="s">
        <v>490</v>
      </c>
      <c r="C36" s="25"/>
      <c r="D36" s="26"/>
      <c r="E36" s="27"/>
      <c r="F36" s="28"/>
      <c r="G36" s="29"/>
      <c r="I36" s="58" t="s">
        <v>939</v>
      </c>
      <c r="J36" s="52" t="s">
        <v>873</v>
      </c>
      <c r="K36" s="52"/>
      <c r="L36" s="52"/>
      <c r="M36" s="52"/>
      <c r="N36" s="52"/>
      <c r="O36" s="52"/>
    </row>
    <row r="37" spans="1:15">
      <c r="A37" s="30">
        <v>1</v>
      </c>
      <c r="B37" s="39" t="s">
        <v>959</v>
      </c>
      <c r="C37" s="32"/>
      <c r="D37" s="33"/>
      <c r="E37" s="34"/>
      <c r="F37" s="35"/>
      <c r="G37" s="15"/>
      <c r="I37" s="30">
        <v>1</v>
      </c>
      <c r="J37" s="37" t="s">
        <v>960</v>
      </c>
      <c r="K37" s="32"/>
      <c r="L37" s="33"/>
      <c r="M37" s="54"/>
      <c r="N37" s="35"/>
      <c r="O37" s="15"/>
    </row>
    <row r="38" spans="1:15">
      <c r="A38" s="30">
        <v>2</v>
      </c>
      <c r="B38" s="39" t="s">
        <v>961</v>
      </c>
      <c r="C38" s="32"/>
      <c r="D38" s="33"/>
      <c r="E38" s="34"/>
      <c r="F38" s="35"/>
      <c r="G38" s="15"/>
      <c r="I38" s="30">
        <v>2</v>
      </c>
      <c r="J38" s="37" t="s">
        <v>962</v>
      </c>
      <c r="K38" s="32"/>
      <c r="L38" s="33"/>
      <c r="M38" s="54"/>
      <c r="N38" s="35"/>
      <c r="O38" s="15"/>
    </row>
    <row r="39" spans="1:15">
      <c r="A39" s="30">
        <v>3</v>
      </c>
      <c r="B39" s="39" t="s">
        <v>493</v>
      </c>
      <c r="C39" s="32"/>
      <c r="D39" s="33"/>
      <c r="E39" s="34"/>
      <c r="F39" s="35"/>
      <c r="G39" s="15"/>
      <c r="I39" s="30">
        <v>3</v>
      </c>
      <c r="J39" s="37" t="s">
        <v>963</v>
      </c>
      <c r="K39" s="32"/>
      <c r="L39" s="33"/>
      <c r="M39" s="54"/>
      <c r="N39" s="35"/>
      <c r="O39" s="15"/>
    </row>
    <row r="40" spans="1:15">
      <c r="A40" s="30">
        <v>4</v>
      </c>
      <c r="B40" s="39" t="s">
        <v>494</v>
      </c>
      <c r="C40" s="32"/>
      <c r="D40" s="33"/>
      <c r="E40" s="34"/>
      <c r="F40" s="35"/>
      <c r="G40" s="15"/>
      <c r="I40" s="58" t="s">
        <v>944</v>
      </c>
      <c r="J40" s="52" t="s">
        <v>964</v>
      </c>
      <c r="K40" s="52"/>
      <c r="L40" s="52"/>
      <c r="M40" s="52"/>
      <c r="N40" s="52"/>
      <c r="O40" s="52"/>
    </row>
    <row r="41" spans="1:15">
      <c r="A41" s="23" t="s">
        <v>965</v>
      </c>
      <c r="B41" s="40" t="s">
        <v>495</v>
      </c>
      <c r="C41" s="25"/>
      <c r="D41" s="26"/>
      <c r="E41" s="27"/>
      <c r="F41" s="28"/>
      <c r="G41" s="29"/>
      <c r="I41" s="30">
        <v>1</v>
      </c>
      <c r="J41" s="37" t="s">
        <v>966</v>
      </c>
      <c r="K41" s="32"/>
      <c r="L41" s="33"/>
      <c r="M41" s="54"/>
      <c r="N41" s="35"/>
      <c r="O41" s="15"/>
    </row>
    <row r="42" spans="1:15">
      <c r="A42" s="30">
        <v>1</v>
      </c>
      <c r="B42" s="37" t="s">
        <v>496</v>
      </c>
      <c r="C42" s="32"/>
      <c r="D42" s="33"/>
      <c r="E42" s="34"/>
      <c r="F42" s="35"/>
      <c r="G42" s="15"/>
      <c r="I42" s="30">
        <v>2</v>
      </c>
      <c r="J42" s="37" t="s">
        <v>967</v>
      </c>
      <c r="K42" s="32"/>
      <c r="L42" s="33"/>
      <c r="M42" s="54"/>
      <c r="N42" s="35"/>
      <c r="O42" s="15"/>
    </row>
    <row r="43" spans="1:15">
      <c r="A43" s="30">
        <v>2</v>
      </c>
      <c r="B43" s="37" t="s">
        <v>508</v>
      </c>
      <c r="C43" s="32"/>
      <c r="D43" s="33"/>
      <c r="E43" s="34"/>
      <c r="F43" s="35"/>
      <c r="G43" s="15"/>
      <c r="I43" s="30">
        <v>3</v>
      </c>
      <c r="J43" s="37" t="s">
        <v>968</v>
      </c>
      <c r="K43" s="32"/>
      <c r="L43" s="33"/>
      <c r="M43" s="54"/>
      <c r="N43" s="35"/>
      <c r="O43" s="15"/>
    </row>
    <row r="44" spans="1:15">
      <c r="A44" s="30">
        <v>3</v>
      </c>
      <c r="B44" s="37" t="s">
        <v>509</v>
      </c>
      <c r="C44" s="32"/>
      <c r="D44" s="33"/>
      <c r="E44" s="34"/>
      <c r="F44" s="35"/>
      <c r="G44" s="15"/>
      <c r="I44" s="30">
        <v>4</v>
      </c>
      <c r="J44" s="37" t="s">
        <v>969</v>
      </c>
      <c r="K44" s="32"/>
      <c r="L44" s="33"/>
      <c r="M44" s="54"/>
      <c r="N44" s="35"/>
      <c r="O44" s="15"/>
    </row>
    <row r="45" spans="1:15">
      <c r="A45" s="30">
        <v>4</v>
      </c>
      <c r="B45" s="37" t="s">
        <v>510</v>
      </c>
      <c r="C45" s="32"/>
      <c r="D45" s="33"/>
      <c r="E45" s="34"/>
      <c r="F45" s="35"/>
      <c r="G45" s="15"/>
      <c r="I45" s="30">
        <v>5</v>
      </c>
      <c r="J45" s="37" t="s">
        <v>970</v>
      </c>
      <c r="K45" s="32"/>
      <c r="L45" s="33"/>
      <c r="M45" s="54"/>
      <c r="N45" s="35"/>
      <c r="O45" s="15"/>
    </row>
    <row r="46" spans="1:15">
      <c r="A46" s="30">
        <v>5</v>
      </c>
      <c r="B46" s="37" t="s">
        <v>511</v>
      </c>
      <c r="C46" s="32"/>
      <c r="D46" s="33"/>
      <c r="E46" s="34"/>
      <c r="F46" s="35"/>
      <c r="G46" s="15"/>
      <c r="I46" s="30">
        <v>6</v>
      </c>
      <c r="J46" s="37" t="s">
        <v>971</v>
      </c>
      <c r="K46" s="32"/>
      <c r="L46" s="33"/>
      <c r="M46" s="54"/>
      <c r="N46" s="35"/>
      <c r="O46" s="15"/>
    </row>
    <row r="47" spans="1:15">
      <c r="A47" s="30">
        <v>6</v>
      </c>
      <c r="B47" s="37" t="s">
        <v>887</v>
      </c>
      <c r="C47" s="32"/>
      <c r="D47" s="33"/>
      <c r="E47" s="34"/>
      <c r="F47" s="35"/>
      <c r="G47" s="15"/>
      <c r="I47" s="58" t="s">
        <v>958</v>
      </c>
      <c r="J47" s="52" t="s">
        <v>972</v>
      </c>
      <c r="K47" s="52"/>
      <c r="L47" s="52"/>
      <c r="M47" s="52"/>
      <c r="N47" s="52"/>
      <c r="O47" s="52"/>
    </row>
    <row r="48" spans="1:15">
      <c r="A48" s="16" t="s">
        <v>973</v>
      </c>
      <c r="B48" s="17" t="s">
        <v>512</v>
      </c>
      <c r="C48" s="18"/>
      <c r="D48" s="19"/>
      <c r="E48" s="20"/>
      <c r="F48" s="21"/>
      <c r="G48" s="22"/>
      <c r="I48" s="30">
        <v>1</v>
      </c>
      <c r="J48" s="37" t="s">
        <v>974</v>
      </c>
      <c r="K48" s="32"/>
      <c r="L48" s="33"/>
      <c r="M48" s="54"/>
      <c r="N48" s="35"/>
      <c r="O48" s="15"/>
    </row>
    <row r="49" spans="1:15">
      <c r="A49" s="41" t="s">
        <v>922</v>
      </c>
      <c r="B49" s="38" t="s">
        <v>513</v>
      </c>
      <c r="C49" s="42"/>
      <c r="D49" s="43"/>
      <c r="E49" s="44"/>
      <c r="F49" s="45"/>
      <c r="G49" s="46"/>
      <c r="I49" s="30">
        <v>2</v>
      </c>
      <c r="J49" s="37" t="s">
        <v>975</v>
      </c>
      <c r="K49" s="32"/>
      <c r="L49" s="33"/>
      <c r="M49" s="54"/>
      <c r="N49" s="35"/>
      <c r="O49" s="15"/>
    </row>
    <row r="50" spans="1:15">
      <c r="A50" s="30">
        <v>1</v>
      </c>
      <c r="B50" s="37" t="s">
        <v>514</v>
      </c>
      <c r="C50" s="32"/>
      <c r="D50" s="33"/>
      <c r="E50" s="34"/>
      <c r="F50" s="35"/>
      <c r="G50" s="15"/>
      <c r="I50" s="30">
        <v>3</v>
      </c>
      <c r="J50" s="37" t="s">
        <v>976</v>
      </c>
      <c r="K50" s="32"/>
      <c r="L50" s="33"/>
      <c r="M50" s="54"/>
      <c r="N50" s="35"/>
      <c r="O50" s="15"/>
    </row>
    <row r="51" spans="1:15">
      <c r="A51" s="30">
        <v>2</v>
      </c>
      <c r="B51" s="37" t="s">
        <v>977</v>
      </c>
      <c r="C51" s="32"/>
      <c r="D51" s="33"/>
      <c r="E51" s="34"/>
      <c r="F51" s="35"/>
      <c r="G51" s="15"/>
      <c r="I51" s="30">
        <v>4</v>
      </c>
      <c r="J51" s="37" t="s">
        <v>978</v>
      </c>
      <c r="K51" s="32"/>
      <c r="L51" s="33"/>
      <c r="M51" s="54"/>
      <c r="N51" s="35"/>
      <c r="O51" s="15"/>
    </row>
    <row r="52" spans="1:15">
      <c r="A52" s="23" t="s">
        <v>939</v>
      </c>
      <c r="B52" s="38" t="s">
        <v>527</v>
      </c>
      <c r="C52" s="25"/>
      <c r="D52" s="26"/>
      <c r="E52" s="27"/>
      <c r="F52" s="28"/>
      <c r="G52" s="29"/>
      <c r="I52" s="30">
        <v>5</v>
      </c>
      <c r="J52" s="37" t="s">
        <v>979</v>
      </c>
      <c r="K52" s="32"/>
      <c r="L52" s="33"/>
      <c r="M52" s="54"/>
      <c r="N52" s="35"/>
      <c r="O52" s="15"/>
    </row>
    <row r="53" spans="1:15">
      <c r="A53" s="30">
        <v>1</v>
      </c>
      <c r="B53" s="37" t="s">
        <v>529</v>
      </c>
      <c r="C53" s="32"/>
      <c r="D53" s="33"/>
      <c r="E53" s="34"/>
      <c r="F53" s="35"/>
      <c r="G53" s="15"/>
      <c r="I53" s="16" t="s">
        <v>980</v>
      </c>
      <c r="J53" s="17" t="s">
        <v>981</v>
      </c>
      <c r="K53" s="18"/>
      <c r="L53" s="19"/>
      <c r="M53" s="61"/>
      <c r="N53" s="21"/>
      <c r="O53" s="22"/>
    </row>
    <row r="54" spans="1:15">
      <c r="A54" s="30">
        <v>2</v>
      </c>
      <c r="B54" s="37" t="s">
        <v>530</v>
      </c>
      <c r="C54" s="32"/>
      <c r="D54" s="33"/>
      <c r="E54" s="34"/>
      <c r="F54" s="35"/>
      <c r="G54" s="15"/>
      <c r="I54" s="58" t="s">
        <v>922</v>
      </c>
      <c r="J54" s="52" t="s">
        <v>982</v>
      </c>
      <c r="K54" s="52"/>
      <c r="L54" s="52"/>
      <c r="M54" s="52"/>
      <c r="N54" s="52"/>
      <c r="O54" s="52"/>
    </row>
    <row r="55" spans="1:15">
      <c r="A55" s="23" t="s">
        <v>944</v>
      </c>
      <c r="B55" s="38" t="s">
        <v>531</v>
      </c>
      <c r="C55" s="25"/>
      <c r="D55" s="26"/>
      <c r="E55" s="27"/>
      <c r="F55" s="28"/>
      <c r="G55" s="29"/>
      <c r="I55" s="30">
        <v>1</v>
      </c>
      <c r="J55" s="60" t="s">
        <v>983</v>
      </c>
      <c r="K55" s="32"/>
      <c r="L55" s="33"/>
      <c r="M55" s="62"/>
      <c r="N55" s="35"/>
      <c r="O55" s="15"/>
    </row>
    <row r="56" spans="1:15">
      <c r="A56" s="30">
        <v>1</v>
      </c>
      <c r="B56" s="37" t="s">
        <v>532</v>
      </c>
      <c r="C56" s="32"/>
      <c r="D56" s="33"/>
      <c r="E56" s="34"/>
      <c r="F56" s="35"/>
      <c r="G56" s="15"/>
      <c r="I56" s="30">
        <v>2</v>
      </c>
      <c r="J56" s="60" t="s">
        <v>984</v>
      </c>
      <c r="K56" s="32"/>
      <c r="L56" s="33"/>
      <c r="M56" s="62"/>
      <c r="N56" s="35"/>
      <c r="O56" s="15"/>
    </row>
    <row r="57" spans="1:15">
      <c r="A57" s="30">
        <v>2</v>
      </c>
      <c r="B57" s="47" t="s">
        <v>985</v>
      </c>
      <c r="C57" s="32"/>
      <c r="D57" s="33"/>
      <c r="E57" s="34"/>
      <c r="F57" s="35"/>
      <c r="G57" s="15"/>
      <c r="I57" s="58" t="s">
        <v>939</v>
      </c>
      <c r="J57" s="52" t="s">
        <v>986</v>
      </c>
      <c r="K57" s="52"/>
      <c r="L57" s="52"/>
      <c r="M57" s="52"/>
      <c r="N57" s="52"/>
      <c r="O57" s="52"/>
    </row>
    <row r="58" spans="1:15">
      <c r="A58" s="23" t="s">
        <v>958</v>
      </c>
      <c r="B58" s="48" t="s">
        <v>534</v>
      </c>
      <c r="C58" s="25"/>
      <c r="D58" s="26"/>
      <c r="E58" s="27"/>
      <c r="F58" s="28"/>
      <c r="G58" s="29"/>
      <c r="I58" s="30">
        <v>1</v>
      </c>
      <c r="J58" s="60" t="s">
        <v>987</v>
      </c>
      <c r="K58" s="32"/>
      <c r="L58" s="33"/>
      <c r="M58" s="62"/>
      <c r="N58" s="35"/>
      <c r="O58" s="15"/>
    </row>
    <row r="59" spans="1:15">
      <c r="A59" s="30">
        <v>1</v>
      </c>
      <c r="B59" s="47" t="s">
        <v>535</v>
      </c>
      <c r="C59" s="32"/>
      <c r="D59" s="33"/>
      <c r="E59" s="34"/>
      <c r="F59" s="35"/>
      <c r="G59" s="15"/>
      <c r="I59" s="30">
        <v>2</v>
      </c>
      <c r="J59" s="60" t="s">
        <v>988</v>
      </c>
      <c r="K59" s="32"/>
      <c r="L59" s="33"/>
      <c r="M59" s="62"/>
      <c r="N59" s="35"/>
      <c r="O59" s="15"/>
    </row>
    <row r="60" spans="1:15">
      <c r="A60" s="30">
        <v>2</v>
      </c>
      <c r="B60" s="47" t="s">
        <v>536</v>
      </c>
      <c r="C60" s="32"/>
      <c r="D60" s="33"/>
      <c r="E60" s="34"/>
      <c r="F60" s="35"/>
      <c r="G60" s="15"/>
      <c r="I60" s="30">
        <v>3</v>
      </c>
      <c r="J60" s="60" t="s">
        <v>989</v>
      </c>
      <c r="K60" s="32"/>
      <c r="L60" s="33"/>
      <c r="M60" s="62"/>
      <c r="N60" s="35"/>
      <c r="O60" s="15"/>
    </row>
    <row r="61" spans="1:15">
      <c r="A61" s="30">
        <v>3</v>
      </c>
      <c r="B61" s="47" t="s">
        <v>537</v>
      </c>
      <c r="C61" s="32"/>
      <c r="D61" s="33"/>
      <c r="E61" s="34"/>
      <c r="F61" s="35"/>
      <c r="G61" s="15"/>
      <c r="I61" s="30">
        <v>4</v>
      </c>
      <c r="J61" s="60" t="s">
        <v>990</v>
      </c>
      <c r="K61" s="32"/>
      <c r="L61" s="33"/>
      <c r="M61" s="62"/>
      <c r="N61" s="35"/>
      <c r="O61" s="15"/>
    </row>
    <row r="62" spans="1:15">
      <c r="A62" s="23" t="s">
        <v>991</v>
      </c>
      <c r="B62" s="40" t="s">
        <v>538</v>
      </c>
      <c r="C62" s="25"/>
      <c r="D62" s="26"/>
      <c r="E62" s="27"/>
      <c r="F62" s="28"/>
      <c r="G62" s="29"/>
      <c r="I62" s="16" t="s">
        <v>992</v>
      </c>
      <c r="J62" s="17" t="s">
        <v>886</v>
      </c>
      <c r="K62" s="18"/>
      <c r="L62" s="19"/>
      <c r="M62" s="49"/>
      <c r="N62" s="19"/>
      <c r="O62" s="22"/>
    </row>
    <row r="63" spans="1:15">
      <c r="A63" s="30">
        <v>1</v>
      </c>
      <c r="B63" s="40" t="s">
        <v>538</v>
      </c>
      <c r="C63" s="32"/>
      <c r="D63" s="33"/>
      <c r="E63" s="34"/>
      <c r="F63" s="35"/>
      <c r="G63" s="15"/>
      <c r="I63" s="41" t="s">
        <v>922</v>
      </c>
      <c r="J63" s="52" t="s">
        <v>886</v>
      </c>
      <c r="K63" s="42"/>
      <c r="L63" s="43"/>
      <c r="M63" s="53"/>
      <c r="N63" s="45"/>
      <c r="O63" s="46"/>
    </row>
    <row r="64" spans="1:15">
      <c r="A64" s="16"/>
      <c r="B64" s="17"/>
      <c r="C64" s="18"/>
      <c r="D64" s="19"/>
      <c r="E64" s="49"/>
      <c r="F64" s="21"/>
      <c r="G64" s="22"/>
      <c r="I64" s="63">
        <v>1</v>
      </c>
      <c r="J64" s="64" t="s">
        <v>886</v>
      </c>
      <c r="K64" s="65"/>
      <c r="L64" s="66"/>
      <c r="M64" s="67"/>
      <c r="N64" s="68"/>
      <c r="O64" s="69"/>
    </row>
    <row r="65" spans="1:15">
      <c r="A65" s="41"/>
      <c r="B65" s="52"/>
      <c r="C65" s="42"/>
      <c r="D65" s="43"/>
      <c r="E65" s="53"/>
      <c r="F65" s="45"/>
      <c r="G65" s="46"/>
      <c r="I65" s="16" t="s">
        <v>993</v>
      </c>
      <c r="J65" s="17" t="s">
        <v>887</v>
      </c>
      <c r="K65" s="18"/>
      <c r="L65" s="19"/>
      <c r="M65" s="49"/>
      <c r="N65" s="21"/>
      <c r="O65" s="22"/>
    </row>
    <row r="66" spans="1:15">
      <c r="A66" s="30"/>
      <c r="B66" s="47"/>
      <c r="C66" s="32"/>
      <c r="D66" s="33"/>
      <c r="E66" s="54"/>
      <c r="F66" s="35"/>
      <c r="G66" s="15"/>
      <c r="I66" s="41" t="s">
        <v>922</v>
      </c>
      <c r="J66" s="52" t="s">
        <v>887</v>
      </c>
      <c r="K66" s="42"/>
      <c r="L66" s="43"/>
      <c r="M66" s="53"/>
      <c r="N66" s="45"/>
      <c r="O66" s="46"/>
    </row>
    <row r="67" spans="1:15">
      <c r="A67" s="30"/>
      <c r="B67" s="55"/>
      <c r="C67" s="32"/>
      <c r="D67" s="33"/>
      <c r="E67" s="54"/>
      <c r="F67" s="35"/>
      <c r="G67" s="15"/>
      <c r="I67" s="30">
        <v>1</v>
      </c>
      <c r="J67" s="60" t="s">
        <v>888</v>
      </c>
      <c r="K67" s="11"/>
      <c r="L67" s="12"/>
      <c r="M67" s="13"/>
      <c r="N67" s="12"/>
      <c r="O67" s="15"/>
    </row>
    <row r="68" spans="1:15">
      <c r="A68" s="30"/>
      <c r="B68" s="37"/>
      <c r="C68" s="32"/>
      <c r="D68" s="33"/>
      <c r="E68" s="54"/>
      <c r="F68" s="35"/>
      <c r="G68" s="15"/>
      <c r="I68" s="30">
        <v>2</v>
      </c>
      <c r="J68" s="39" t="s">
        <v>889</v>
      </c>
      <c r="K68" s="70"/>
      <c r="L68" s="71"/>
      <c r="M68" s="72"/>
      <c r="N68" s="71"/>
      <c r="O68" s="70"/>
    </row>
    <row r="69" spans="1:15">
      <c r="A69" s="30"/>
      <c r="B69" s="37"/>
      <c r="C69" s="32"/>
      <c r="D69" s="33"/>
      <c r="E69" s="54"/>
      <c r="F69" s="35"/>
      <c r="G69" s="15"/>
      <c r="I69" s="9">
        <v>3</v>
      </c>
      <c r="J69" s="39" t="s">
        <v>898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储备库(母表)</vt:lpstr>
      <vt:lpstr>储备库统计表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2024-10-24T03:45:29Z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true</vt:bool>
  </property>
  <property fmtid="{D5CDD505-2E9C-101B-9397-08002B2CF9AE}" pid="4" name="ICV">
    <vt:lpwstr>963FD557C5B6477489829A253FDAABE2_13</vt:lpwstr>
  </property>
</Properties>
</file>