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48" windowHeight="13740"/>
  </bookViews>
  <sheets>
    <sheet name="储备库" sheetId="8" r:id="rId1"/>
    <sheet name="储备库统计表 " sheetId="7" r:id="rId2"/>
  </sheets>
  <definedNames>
    <definedName name="_xlnm._FilterDatabase" localSheetId="0" hidden="1">储备库!$A$6:$AU$242</definedName>
    <definedName name="_xlnm._FilterDatabase" localSheetId="1" hidden="1">'储备库统计表 '!$A$3:$G$102</definedName>
    <definedName name="_xlnm.Print_Area" localSheetId="1">'储备库统计表 '!$A$1:$G$102</definedName>
    <definedName name="_xlnm.Print_Titles" localSheetId="1">'储备库统计表 '!$2:$3</definedName>
    <definedName name="_xlnm.Print_Area" localSheetId="0">储备库!$A$1:$AU$242</definedName>
    <definedName name="_xlnm.Print_Titles" localSheetId="0">储备库!$3:$5</definedName>
  </definedNames>
  <calcPr calcId="144525"/>
</workbook>
</file>

<file path=xl/sharedStrings.xml><?xml version="1.0" encoding="utf-8"?>
<sst xmlns="http://schemas.openxmlformats.org/spreadsheetml/2006/main" count="2693" uniqueCount="1006">
  <si>
    <t>附件2</t>
  </si>
  <si>
    <t>克州阿克陶县2025年巩固拓展脱贫攻坚成果同乡村振兴项目储备库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</si>
  <si>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</si>
  <si>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</si>
  <si>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</si>
  <si>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</si>
  <si>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</si>
  <si>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</si>
  <si>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</si>
  <si>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</si>
  <si>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</si>
  <si>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</si>
  <si>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</si>
  <si>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项目个数</t>
  </si>
  <si>
    <t>受益情况</t>
  </si>
  <si>
    <t>资金规模（I）</t>
  </si>
  <si>
    <t>到位资金</t>
  </si>
  <si>
    <t>资金来源</t>
  </si>
  <si>
    <t>责任部门及责任人（K）</t>
  </si>
  <si>
    <t>简要绩效目标(L)</t>
  </si>
  <si>
    <t>简要利益机制</t>
  </si>
  <si>
    <t>入库时间(M)</t>
  </si>
  <si>
    <t>审批文号(N)</t>
  </si>
  <si>
    <t>备注</t>
  </si>
  <si>
    <t>户</t>
  </si>
  <si>
    <t>人</t>
  </si>
  <si>
    <t>中央衔接(J)</t>
  </si>
  <si>
    <t>中央衔接</t>
  </si>
  <si>
    <t>自治区衔接</t>
  </si>
  <si>
    <r>
      <rPr>
        <b/>
        <sz val="18"/>
        <rFont val="宋体"/>
        <charset val="134"/>
      </rPr>
      <t>地方政府债券(J</t>
    </r>
    <r>
      <rPr>
        <b/>
        <vertAlign val="subscript"/>
        <sz val="18"/>
        <rFont val="宋体"/>
        <charset val="134"/>
      </rPr>
      <t>4</t>
    </r>
    <r>
      <rPr>
        <b/>
        <sz val="18"/>
        <rFont val="宋体"/>
        <charset val="134"/>
      </rPr>
      <t>)</t>
    </r>
  </si>
  <si>
    <t>州级配套资金</t>
  </si>
  <si>
    <t>县级配套资金</t>
  </si>
  <si>
    <t>其他资金(J5)</t>
  </si>
  <si>
    <t>备注（其他资金名称）</t>
  </si>
  <si>
    <t>企业投资</t>
  </si>
  <si>
    <t>建设单位</t>
  </si>
  <si>
    <t>建设单位责任人</t>
  </si>
  <si>
    <r>
      <rPr>
        <b/>
        <sz val="18"/>
        <rFont val="宋体"/>
        <charset val="134"/>
      </rPr>
      <t>项目主管单位（K</t>
    </r>
    <r>
      <rPr>
        <b/>
        <vertAlign val="subscript"/>
        <sz val="18"/>
        <rFont val="宋体"/>
        <charset val="134"/>
      </rPr>
      <t>1</t>
    </r>
    <r>
      <rPr>
        <b/>
        <sz val="18"/>
        <rFont val="宋体"/>
        <charset val="134"/>
      </rPr>
      <t>)</t>
    </r>
  </si>
  <si>
    <t>项目主管责任人（K2)</t>
  </si>
  <si>
    <t>县级分管领导</t>
  </si>
  <si>
    <t>乡村振兴任务（第一批）</t>
  </si>
  <si>
    <t>乡村振兴任务（第二批）</t>
  </si>
  <si>
    <t>乡村振兴任务（预计到位）</t>
  </si>
  <si>
    <t>以工代赈任务（第一批）</t>
  </si>
  <si>
    <t>以工代赈任务（预计到位）</t>
  </si>
  <si>
    <t>少数民族发展任务（第一批）</t>
  </si>
  <si>
    <t>少数民族发展任务（第二批）</t>
  </si>
  <si>
    <t>少数民族发展任务（预计到位）</t>
  </si>
  <si>
    <t>欠发达国有农场巩固提升任务（第一批）</t>
  </si>
  <si>
    <t>欠发达国有农场巩固提升任务（第二批）</t>
  </si>
  <si>
    <t>自治区衔接（第一批）</t>
  </si>
  <si>
    <t>自治区衔接（第二批）</t>
  </si>
  <si>
    <t>自治区衔接（预计到位）</t>
  </si>
  <si>
    <t>合计</t>
  </si>
  <si>
    <t>一级</t>
  </si>
  <si>
    <t>产业发展</t>
  </si>
  <si>
    <t>二级</t>
  </si>
  <si>
    <t>产业到户奖补</t>
  </si>
  <si>
    <t>三级</t>
  </si>
  <si>
    <t>种植业</t>
  </si>
  <si>
    <t>AKT25-DHJB-001-1</t>
  </si>
  <si>
    <t>阿克陶县种植业补助项目</t>
  </si>
  <si>
    <t>新建</t>
  </si>
  <si>
    <t>阿克陶县阿克陶镇、玉麦镇、皮拉勒乡、巴仁乡、加马铁热克乡、喀热开其克乡、克孜勒陶镇、恰尔隆镇、塔尔乡</t>
  </si>
  <si>
    <t>2025年6月-2025年10月</t>
  </si>
  <si>
    <r>
      <rPr>
        <sz val="16"/>
        <rFont val="宋体"/>
        <charset val="134"/>
      </rPr>
      <t xml:space="preserve">阿克陶县对种植业补助项目共4项，计划投资2067.92217万元，其中：1.主要粮食单产提升补助 128511.376亩，共16350户，计划投资1927.67064万元；
2.深松整地补助23019.76亩，共2256户，计划投资34.52964万元.
3.积造有机肥补助：共 50立方，共2户，计划投资 0.15 万元
4.滴管灌溉补助24521.38亩，共1526户，计划投资73.56414万元；
5.菜苗补助653.93亩，共333户，计划投资22.61775万元；
6.大棚改造提升补助68个，共12户，计划投资8.16万元；
7.拱棚提升改造补助19座，共19户，计划投资1.23万元；
</t>
    </r>
    <r>
      <rPr>
        <sz val="16"/>
        <color rgb="FFFF0000"/>
        <rFont val="宋体"/>
        <charset val="134"/>
      </rPr>
      <t xml:space="preserve">
</t>
    </r>
  </si>
  <si>
    <t>农业农村局</t>
  </si>
  <si>
    <t>纵瑞利</t>
  </si>
  <si>
    <t>杨涛</t>
  </si>
  <si>
    <t>项目覆盖阿克陶镇、玉麦镇、皮拉勒乡、巴仁乡、加马铁热克乡、喀热开其克乡、克孜勒陶镇、恰尔隆镇、塔尔乡符合种植业项目申报条件的脱贫户和监测户家庭人口。
本项目可直接增加收入2067.92217万元，惠及20498户71743人。</t>
  </si>
  <si>
    <t>通过种植业补助项目实施，扶持壮大农业产业，引导脱贫户（含监测对象家庭）发展产业，有效提高脱贫户（含监测对象家庭）收入，让脱贫户（含监测对象家庭）真正融入到产业链价值链当中去，推动产业到户项目实施与支持粮棉果畜产业集群发展形成上下游联动贯通，有效提高脱贫户（含监测对象家庭）收入。</t>
  </si>
  <si>
    <t xml:space="preserve"> 陶党农领办函〔2024〕11号</t>
  </si>
  <si>
    <t>畜牧业</t>
  </si>
  <si>
    <t>AKT25-DHJB-002-1</t>
  </si>
  <si>
    <t>阿克陶县畜牧业养殖补助项目</t>
  </si>
  <si>
    <t>阿克陶县各乡镇</t>
  </si>
  <si>
    <t>2025年1月-2025年12月</t>
  </si>
  <si>
    <t>阿克陶县对畜牧业补助项目共4项，计划补助7662.436万元，其中：1.自繁良种母畜（牛）7613头，共5363户，计划投资2283.9万元；2.自繁良种母畜（羊）92318只，共13198户，计划投资2769.54万元；3.自繁牦牛7472头，共3032户，计划投资2241.6万元；4.饲草料补助73479.2吨，共3501户，计划投资367.396万元。</t>
  </si>
  <si>
    <t>产业精准入户项目发展壮大的优势，计划精准补助入户（含监测家庭），结合农户产业到户先实施再补助的方式，巩固拓展发展家庭生产，增加已脱贫户（含监测家庭）家庭经济增收；进一步激发内生动力，持续经济增长。</t>
  </si>
  <si>
    <t>壮大发展入户项目，可巩固拓展已脱贫户（含监测家庭）产业发展，进一步带动自身经济增长；确保已脱贫户（含监测家庭）脱贫后稳得住，有产业，能发展；激发内生动力，确保脱贫后能持续发展。</t>
  </si>
  <si>
    <t>林果业</t>
  </si>
  <si>
    <t>渔业</t>
  </si>
  <si>
    <t>庭院经济</t>
  </si>
  <si>
    <t>AKT25-DHJB-005-1</t>
  </si>
  <si>
    <t>阿克陶县庭院经济补助项目</t>
  </si>
  <si>
    <t>2025年3月-2025年10月</t>
  </si>
  <si>
    <t>阿克陶县对脱贫户（含监测帮扶对象家庭）群众利用自家房前屋后、前庭后院等区域发展特色种植进行庭院经济补助共1011.5亩，计划投资101.15万元。</t>
  </si>
  <si>
    <t>项目覆盖阿克陶镇、玉麦镇、皮拉勒乡、巴仁乡、加马铁热克乡、喀热开其克乡、克孜勒陶镇、恰尔隆镇、塔尔乡符合庭院经济项目申报条件的脱贫户和监测户3102户3102人。</t>
  </si>
  <si>
    <t>通过庭院经济补助项目的实施，促进脱贫户（含监测对象家庭）生积产极性，引导脱贫户（含监测对象家庭）发展产业，有效提高脱贫户（含监测对象家庭）收入。</t>
  </si>
  <si>
    <t>就业创业</t>
  </si>
  <si>
    <t>AKT25-DHJB-006-1</t>
  </si>
  <si>
    <t>阿克陶县就业创业补助项目</t>
  </si>
  <si>
    <t xml:space="preserve">一次性交通补助12893人728.57559万元（疆内7794人187.2628万元，疆外5099人541.31279万元），创业补助2172人（户）390.2万元（其中：按照2000元/人补助1730人&lt;户&gt;346万元，按照1000元/人补助442人&lt;户&gt;44.2万元），公岗补助3297人1786.558975万元。
</t>
  </si>
  <si>
    <t>2023年结余资金</t>
  </si>
  <si>
    <t>人社局</t>
  </si>
  <si>
    <t>朱玲</t>
  </si>
  <si>
    <t>李世锋</t>
  </si>
  <si>
    <t>通过项目实施，鼓励有能力的人员外出务工就业、自主创业；激发群众创业就业热情，拓宽群众就业增收渠道，促进农户不断增收创收，进一步提高群众的经济收入，加强群众的幸福感与获得感。</t>
  </si>
  <si>
    <t>壮大发展就业创业，可提高脱贫户（含监测帮扶家庭）外出务工就业、自主创业，可实现自身经短平快的济增长；从而确保脱贫户（含监测帮扶家庭）脱贫后稳得住，经济增益高，确保实现家庭经济增收。</t>
  </si>
  <si>
    <t>生产项目</t>
  </si>
  <si>
    <t>种植业基地</t>
  </si>
  <si>
    <t>AKT25-007-1</t>
  </si>
  <si>
    <t>阿克陶县2025年皮拉勒乡0.23万亩碎片化土地整治项目</t>
  </si>
  <si>
    <t>皮拉勒乡英阿尔帕村</t>
  </si>
  <si>
    <t>2025年5月-2025年12月</t>
  </si>
  <si>
    <t>对阿克陶县皮拉勒乡英阿尔帕村0.23万亩低质土地进行土地平整、高效节水等配套设施建设。主要建设内容包括0.23万亩土地平整和0.23万亩高效节水灌溉工程。
主要建设内容为：
1.田块整治工程：土地平整0.23万亩。
2.灌溉与排水工程：
1）新建滴灌系统首部2套（含沉砂池、管理房），新建主干管和分干管及渠系建筑物。
3.农田输配电工程：新建10KV高压输电线路。</t>
  </si>
  <si>
    <t>皮拉勒乡</t>
  </si>
  <si>
    <t>买买铁力·艾则孜</t>
  </si>
  <si>
    <t>1.数量指标：田块整治工程：土地平整0.23万亩，新建滴灌系统首部2套（含沉砂池、管理房），新建沉淀池2座，新建10KV高压输电线路。2.质量指标：项目验收合格率100%。3.时效指标：项目开工时间2025年5月。4.成本指标：项目亩均投资4456.5元。5.社会效益指标：受益群众人口数980人。6.生态效益指标：耕地质量（比上年提高）。7.可持续性影响指标：保障受益户种植收入（长期）。8.服务对象满意度指标：受益群众满意度≥95%。</t>
  </si>
  <si>
    <t>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</si>
  <si>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AKT25-007-2</t>
  </si>
  <si>
    <t>阿克陶镇奥达艾日克村大棚改造项目</t>
  </si>
  <si>
    <t>改建</t>
  </si>
  <si>
    <t>阿克陶镇奥达艾日克村</t>
  </si>
  <si>
    <t>对阿克陶镇奥达艾日克村87座温室大棚进行维修、提升改造，采购配备卷帘机、棉被、薄膜、保温层及其他附属设施。计划投资400万。一是48座60米*9米规模大棚。每座大棚采购棚膜854㎡、压膜带60个、1.2米宽防虫网、924㎡棉被、60米卷被杆、1个卷被机（大五轴（电机+减速机））、16.8米支臂、20米扁铁。共需外墙粉刷315㎡、更换门30樘、更换窗户玻璃30个；二是15座66米*7米规模大棚。每座大棚采购棚膜636.5㎡、压膜带33个、1.2米宽防虫网、612㎡棉被、66米卷被杆、1个卷被机（大五轴（电机+减速机））、10.8米支臂、22米扁铁。共需更换钢管100米；三是15座78米*7米规模大棚。每座大棚采购棚膜740㎡、压膜带39个、1.2米宽防虫网、715㎡棉被、78米卷被杆、1个卷被机（大五轴（电机+减速机））、10.8米支臂、26米扁铁。共需更换钢管80米；四是9座82米*7米规模大棚。每座大棚采购棚膜780㎡、压膜带41个、1.2米宽防虫网、750㎡棉被、82米卷被杆、1个卷被机（大五轴（电机+减速机））、10.8米支臂、28米扁铁。共需更换钢管100米、新增保温板280㎡。</t>
  </si>
  <si>
    <t>阿克陶镇</t>
  </si>
  <si>
    <t>艾力亚尔江·艾克白尔</t>
  </si>
  <si>
    <t>一是产量提升。改造后大棚农作物亩产量较改造前得到提高，保障市场蔬菜供应。二是品质优化。农产品优质率得以提升，增强市场竞争力。三是农民增收。每座大棚带动承租户年均增收2000元。</t>
  </si>
  <si>
    <t>一是直接降低农户生产成本，提升农产品产量与品质，增加销售收入。二是可减少自然灾害导致的损失，稳定生产预期。三是改造完成后，依托大棚租赁等方式，增加村集体经济收入，不断巩固脱贫攻坚成果，推动乡村振兴。</t>
  </si>
  <si>
    <t>AKT25-007-3</t>
  </si>
  <si>
    <t>布伦口乡盖孜村大棚保温采购项目</t>
  </si>
  <si>
    <t>布伦口乡盖孜村</t>
  </si>
  <si>
    <t>2025年4月-2025年10月</t>
  </si>
  <si>
    <t>给盖孜村因冰山移动灾害在昆仑佳苑的37座（每座规模75米*11米）大棚进行维修、提升改造，采购棚膜、压膜带、棉被、保温层及维修其他附属设施，每座大棚采购棚膜1000平方米、压膜带75根、棉被25条、保温层等配套设施。</t>
  </si>
  <si>
    <t>布伦口乡</t>
  </si>
  <si>
    <t>库尔班艾力·麦麦提艾力</t>
  </si>
  <si>
    <t>改善盖孜村农户现有大棚设施情况，提升农业产业效益，促进本村受灾户群众种植业增收。</t>
  </si>
  <si>
    <t>改善大棚生产条件，促进冬季低温时大棚种植产业发展，提高农业种植产业效益，帮助37户农户冬季增收5%受益。</t>
  </si>
  <si>
    <t>AKT25-007-4</t>
  </si>
  <si>
    <t>阿克陶县玉麦镇2025年0.58万亩改造提升建设项目</t>
  </si>
  <si>
    <t>玉麦镇阿勒吞其村，阿玛希村，库尼萨克村，尤喀克霍伊拉村，玉麦村</t>
  </si>
  <si>
    <t>建设规模0.58万亩，对阿克陶县玉麦镇0.58万亩低质土地进行土地平整、高效节水等配套设施建设。主要建设内容包括0.58万亩土地平整和0.58万亩高效节水灌溉工程。
主要建设内容为：
1.田块整治工程：土地平整0.58万亩。
2.灌溉与排水工程：
1）新建滴灌系统首部7套（含沉砂池、管理房），新建沉淀池7座，首部泵房7座，配套首部离心泵7台，安装地埋PVC-M管道，安装田间阀门井，排水井，安装变压器7套
2.农田输配电工程：新建10KV高压输电线路。</t>
  </si>
  <si>
    <t>玉麦镇</t>
  </si>
  <si>
    <t>阿不力克木·铁米尔</t>
  </si>
  <si>
    <t xml:space="preserve">
1.数量指标：田块整治工程：土地平整0.58万亩，新建滴灌系统首部7套（含沉砂池、管理房），新建沉淀池7座，首部泵房7座，配套首部离心泵7台，安装地埋PVC-M管道，安装田间阀门井，排水井，安装变压器7套，新建10KV高压输电线路。2.质量指标：项目验收合格率100%。3.时效指标：项目开工时间2025年3月。4.成本指标：项目亩均投资4200.7元。5.社会效益指标：受益群众人口数2445人。6.生态效益指标：耕地质量（比上年提高）。7.可持续性影响指标：保障受益户种植收入（长期）。8.服务对象满意度指标：受益群众满意度≥95%。</t>
  </si>
  <si>
    <t>通过实施该项目能达到以下几方面目标：
1.保障粮食安全:高标准农田建设通过提升耕地质量和粮食生产能力，有助于保障国家粮食安全，满足人民对粮食的基本需求。
2.推动农业现代化:项目实施促进农业基础设施的完善，推动农业向现代化、集约化、规模化方向发展。
3.促进农村经济发展:高标准农田建设带动相关产业发展，如农业机械化、农产品加工等，促进农村经济的繁荣。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</si>
  <si>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AKT25-007-5</t>
  </si>
  <si>
    <t>阿克陶县阿克陶镇2025年0.1976万亩改造提升建设项目</t>
  </si>
  <si>
    <t>阿克陶镇喀依恰艾日克村、巴仁艾日克村、英其开艾日克村、拱拜提艾日克村</t>
  </si>
  <si>
    <t>2025年3月-2025年9月</t>
  </si>
  <si>
    <t>田块整治工程共1976亩，划分为31个地块，平整土方量共34.9万方,项目实施高效节水面积1976亩，系统灌溉面积1976亩，规划制泵房4座，配套变频控制柜4套等基础设施配套工程，计划总投资780万元。</t>
  </si>
  <si>
    <t>通过土地改造提升建设项目，可增加用地面积，改善基础设施建设，大力发展高效节水，提高水资源利用率，更高程度的保证农作物适时适量的灌溉，推进农业现代化进步，改善农业生产基础条件，加快乡村振兴步伐。</t>
  </si>
  <si>
    <t>通过实施田间改造提升工程的建设，提高项目区农作物产量、质量和农民收入，改善灌溉条件、节水灌溉，为项目区农民奔小康打造良好的农田基础设施条件。</t>
  </si>
  <si>
    <t>AKT25-007-6</t>
  </si>
  <si>
    <t>阿克陶县加马铁热克乡2025年0.4万亩改造提升建设项目</t>
  </si>
  <si>
    <t>加马铁热克乡阔那霍依拉村，阔什铁热克村</t>
  </si>
  <si>
    <t>对加马铁热克乡0.4万亩低质土地进行土地平整、高效节水等配套设施建设。主要建设内容包括0.4万亩土地平整和0.4万亩高效节水灌溉工程。
主要建设内容为：
1.田块整治工程：土地平整0.4万亩。
2.灌溉与排水工程：
1）新建滴灌系统首部5套（含沉砂池、管理房），新建沉淀池5座，首部泵房5座，配套首部离心泵5台，安装地埋PVC-M管道，安装田间阀门井，排水井，安装变压器5套
2.农田输配电工程：新建10KV高压输电线路。</t>
  </si>
  <si>
    <t>加马铁热克乡</t>
  </si>
  <si>
    <t>热米拉·木合塔尔</t>
  </si>
  <si>
    <t>对阿克陶县加马铁热克乡0.4万亩低质土地进行土地平整、高效节水等配套设施建设，
1.数量指标：田块整治工程：土地平整0.4万亩，新建滴灌系统首部5套（含沉砂池、管理房），新建沉淀池5座，首部泵房5座，配套首部离心泵5台，安装地埋PVC-M管道，安装田间阀门井，排水井，安装变压器5套，新建10KV高压输电线路。2.质量指标：项目验收合格率100%。3.时效指标：项目开工时间2025年3月。4.成本指标：项目亩均投资4098.9元。5.社会效益指标：受益群众人口数2390人。6.生态效益指标：耕地质量（比上年提高）。7.可持续性影响指标：保障受益户种植收入（长期）。8.服务对象满意度指标：受益群众满意度≥95%。</t>
  </si>
  <si>
    <t>AKT25-007-7</t>
  </si>
  <si>
    <t>阿克陶县巴仁乡2025年低质土地改造提升建设项目</t>
  </si>
  <si>
    <t>巴仁乡巴仁村，库尔干村</t>
  </si>
  <si>
    <t>1.田块整治工程：土地平整2100亩。2.灌溉与排水工程：（1）新建滴灌系统首部（含沉砂池、管理房），新建沉淀池，首部泵房，配套首部离心泵，安装地埋PVC-M管道，安装田间阀门井，排水井，安装变压器等配套设施。（2）农田输配电工程：新建10KV高压输电线路。</t>
  </si>
  <si>
    <t>巴仁乡</t>
  </si>
  <si>
    <t>帕尔哈提·塔来提</t>
  </si>
  <si>
    <t xml:space="preserve">
1.数量指标：田块整治工程：土地平整0.21万亩，新建滴灌系统首部（含沉砂池、管理房），新建沉淀池，首部泵房，配套首部离心泵，安装地埋PVC-M管道，安装田间阀门井，排水井，安装变压器等配套设施。农田输配电工程：新建10KV高压输电线路。2.质量指标：项目验收合格率100%。3.时效指标：项目开工时间2025年3月。4.成本指标：项目亩均投资4523.8元。5.社会效益指标：受益群众人口数1317人。6.生态效益指标：耕地质量（比上年提高）。7.可持续性影响指标：保障受益户种植收入（长期）。8.服务对象满意度指标：受益群众满意度≥95%。</t>
  </si>
  <si>
    <t xml:space="preserve">
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</si>
  <si>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AKT25-007-8</t>
  </si>
  <si>
    <t>阿克陶县皮拉勒乡2025年1.2万亩改造提升建设项目</t>
  </si>
  <si>
    <t>皮拉勒乡墩都热村，恰尔巴格村，琼巴什村，塔孜勒克村，依克其来村，团结村，阿克土村，苏鲁克村，拜什铁热克村</t>
  </si>
  <si>
    <t>对皮拉勒乡1.2万亩低质土地进行土地平整、高效节水等配套设施建设。主要建设内容包括1.2万亩土地平整和1.2万亩高效节水灌溉工程。
主要建设内容为：
1.田块整治工程：土地平整1.2万亩。
2.灌溉与排水工程：
1）新建滴灌系统首部15套（含沉砂池、管理房），新建沉淀池15座，首部泵房15座，配套首部离心泵15台，安装地埋PVC-M管道，安装田间阀门井，排水井，安装变压器15套
2.农田输配电工程：新建10KV高压输电线路。</t>
  </si>
  <si>
    <t>1.数量指标：田块整治工程：土地平整1.2万亩，新建滴灌系统首部15套（含沉砂池、管理房），新建沉淀池15座，首部泵房15座，配套首部离心泵15台，安装地埋PVC-M管道，安装田间阀门井，排水井，安装变压器15套，新建10KV高压输电线路。2.质量指标：项目验收合格率100%。3.时效指标：项目开工时间2025年3月。4.成本指标：项目亩均投资4442.4元。5.社会效益指标：受益群众人口数7633人。6.生态效益指标：耕地质量（比上年提高）。7.可持续性影响指标：保障受益户种植收入（长期）。8.服务对象满意度指标：受益群众满意度≥95%。</t>
  </si>
  <si>
    <t>AKT25-007-9</t>
  </si>
  <si>
    <t>阿克陶县加马铁热克乡2025年0.55万亩节水灌溉建设项目</t>
  </si>
  <si>
    <t>加马铁热克乡赛克孜艾日克村、巴格拉村、乌卡买里村、喀什博依村</t>
  </si>
  <si>
    <t>1.新建引水渠0.38km，配套渠系建筑物12座，其中节制分水闸6座,桥涵6座。2.项目区实施高效节水面积0.55万亩，划分为6座首部，9个滴灌系统，系统最大灌溉面积919亩，最小灌溉面积506亩，规划泵房6座，配套变频控制柜9套，配套过滤系统9套，埋设主管道15.029km，闸阀井138座，排水井122座，出地桩638座，灌溉水源采用地表水。2.农田输配电工程：新建10kv高压线路2.685km，0.38KV低压输电线路0.3km。预计投资991万元。</t>
  </si>
  <si>
    <t>本项目为加马铁热克乡节水灌溉建设项目，实施后项目区面积达到0.55万亩，现状年产值较低。通过建设项目区基础设施，大力发展高效节水，提高水资源利用率，更高程度的保证农作物适时适量的灌溉，推进农业现代化进步，改善农业生产基础条件，加快乡村振兴步伐</t>
  </si>
  <si>
    <t>通过实施田间高效节水工程的建设，提高项目区农作物产量、质量和农民收入，改善灌溉条件、节水灌溉，为项目区农民奔小康打造良好的农田基础设施条件</t>
  </si>
  <si>
    <t>AKT25-007-12</t>
  </si>
  <si>
    <t>克孜勒陶镇汗铁热克村大棚建设项目</t>
  </si>
  <si>
    <t>克孜勒陶镇汗铁热克村</t>
  </si>
  <si>
    <t>建设10座标准化蔬菜大棚，计划投资280万元</t>
  </si>
  <si>
    <t>克孜勒陶镇</t>
  </si>
  <si>
    <t>阿不来提·塞买尔</t>
  </si>
  <si>
    <t>进一步扩大特色产业种植，牧民承租经营，增加农牧民收入来源渠道，通过提高设施农业蔬菜产量，从而有效解决市场蔬菜需求和外销周边县市内。</t>
  </si>
  <si>
    <t>通过本项目的实施，可带动增加贫困人口全年收入。</t>
  </si>
  <si>
    <t>AKT25-007-29</t>
  </si>
  <si>
    <t>阿克陶县皮拉勒乡2025年0.8万亩节水灌溉建设项目</t>
  </si>
  <si>
    <t>皮拉勒乡苏鲁克村、皮拉勒村、依也勒干村、霍伊拉阿勒迪村、乌尊拉村、喀拉苏村</t>
  </si>
  <si>
    <t>对皮拉勒乡8129亩低质土地进行高效节水等配套设施建设。1.新建滴灌系统首部12套（含沉砂池、管理房），新建沉淀池12座，首部泵房12座，配套首部离心泵12台，安装地埋PVC-M管道，安装田间阀门井，排水井，安装变压器12套
2.农田输配电工程：新建10KV高压输电线路。</t>
  </si>
  <si>
    <t>1.数量指标：改善农田 灌溉面积≥8129亩，建滴灌系统首部12套（含沉砂池、管理房），新建沉淀池12座，首部泵房12座，配套首部离心泵12台，安装地埋PVC-M管道，安装田间阀门井，排水井，安装变压器12套，新建10KV高压输电线路。2.质量指标：项目（工程）验收合格率100%。3.时效指标：项目开工时间2025年3月，项目完工时间2025年9月。4.成本指标：项目亩均投资1750元。5.社会效益指标：受益群众人口数6977人，新增和改善灌溉面积8129亩。6.生态效益指标：耕地质量（比上年提高）。7.可持续性影响指标：保障受益户种植收入（长期）。8.服务对象满意度指标：受益群众满意度≥95%。</t>
  </si>
  <si>
    <t>AKT25-007-30</t>
  </si>
  <si>
    <t>阿克陶县巴仁乡2025年0.3291万亩节水灌溉建设项目</t>
  </si>
  <si>
    <t>巴仁乡古勒巴格村，也勒干村，巴仁村、加依村，</t>
  </si>
  <si>
    <t>对巴仁乡3291亩低质土地进行土高效节水等配套设施建设。（1）新建滴灌系统首部（含沉砂池、管理房），新建沉淀池，首部泵房，配套首部离心泵，安装地埋PVC-M管道，安装田间阀门井，排水井，安装变压器等。（2）农田输配电工程：新建10KV高压输电线路,</t>
  </si>
  <si>
    <t>1.数量指标：改善农田 灌溉面积≥3291亩，（1）新建滴灌系统首部（含沉砂池、管理房），新建沉淀池，首部泵房，配套首部离心泵，安装地埋PVC-M管道，安装田间阀门井，排水井，安装变压器等。（2）农田输配电工程：新建10KV高压输电线路。2.质量指标：项目（工程）验收合格率100%。3.时效指标：项目开工时间2025年3月，项目完工时间2025年9月。4.成本指标：项目亩均投资1671.2元。5.社会效益指标：受益群众人口数2115人，新增和改善灌溉面积3291亩。6.生态效益指标：耕地质量（比上年提高）。7.可持续性影响指标：保障受益户种植收入（长期）。8.服务对象满意度指标：受益群众满意度≥95%。</t>
  </si>
  <si>
    <t>该项目不仅能够保证3291亩耕地的水源问题，还能稳定社会环境和自然生态环境，提高单位亩产，提升水的利用率，节约水资源，减轻地下水超采的压力，增加受益群众的收入。</t>
  </si>
  <si>
    <t>AKT25-007-31</t>
  </si>
  <si>
    <t>恰尔隆镇麻扎窝孜村、其克尔铁热克村2025年度主导产业新建大棚建设项目</t>
  </si>
  <si>
    <t>恰尔隆镇麻扎窝孜村、其克尔铁热克村</t>
  </si>
  <si>
    <t>为恰尔隆镇麻扎窝孜村、其克尔铁热克村各新建大棚20座，共40座，每座大棚长90米，宽16米，建筑面积为1440平方米，总体规划水电、戈壁挖方、种植土回填及棉被、棚膜、卷帘机、水肥一体机、滴管等附属设施。</t>
  </si>
  <si>
    <t>恰尔隆镇</t>
  </si>
  <si>
    <t>张宝贵</t>
  </si>
  <si>
    <t>该项目由麻扎窝孜村、其克尔铁热克村村集体进行运行管理，带动壮大村集体经济，实现棚增收，提供就业岗位，可带动农户增收，试种新品种，并向农户进行推广种植，促进本地大棚产业基地实现持续发展壮大。</t>
  </si>
  <si>
    <t>提高恰尔隆镇主导产业收入，服务更多群众，同时每年可稳定带动群众实现就近就地就业，引导群众学习种植技术，激发群众内生动力，促进群众发展大棚种植，最终形成一批先富带后富，实现群众致富增收。</t>
  </si>
  <si>
    <t>陶党农领办发〔2024〕11 号</t>
  </si>
  <si>
    <t>AKT25-007-32</t>
  </si>
  <si>
    <t>巴仁乡温室大棚建设项目</t>
  </si>
  <si>
    <t>巴仁乡克孜勒吾斯塘村、萨依巴格村、阔洪其村、吐尔村</t>
  </si>
  <si>
    <t>计划新建温室大棚40座，每座占地面积2亩，使用一侧砖砌结构，双层膜结构，薄膜上面铺棉被或者卷帘，保证保温效果，并进行客土换填，安装及其他附属配套设施，建成后资产归克孜勒吾斯塘村、萨依巴格村、阔洪其村、吐尔村所有，每村10座。</t>
  </si>
  <si>
    <t>通过项目实施，发展壮大巴仁乡种植业，推动乡村产业健康持续发展，扩大产业生产规模，有效助力乡村振兴，带动村民增收。</t>
  </si>
  <si>
    <t>通过项目实施，发展壮大巴仁乡种植业，推动乡村产业健康持续发展，扩大产业生产规模，有效助力乡村振兴，带动村民增收，带动村民就近就地就业，壮大村集体经济收入。</t>
  </si>
  <si>
    <t xml:space="preserve"> 陶党农领办发〔2025〕2号</t>
  </si>
  <si>
    <t>AKT25-007-33</t>
  </si>
  <si>
    <t>克孜勒陶镇汗铁热克村盐碱地改良项目</t>
  </si>
  <si>
    <t>克孜勒陶镇（丝路佳苑)</t>
  </si>
  <si>
    <t>2025年3月-2025年11月</t>
  </si>
  <si>
    <t>在汗铁热克村丝路稻香园东南侧，实施盐碱地改良950亩，约250万元；建设支渠约2000米，并对现有21个分水闸和3000米防渗渠进行维修，对1500米排碱渠进行清淤，约450万元；</t>
  </si>
  <si>
    <t>项目实施后将有效提升丝路佳苑社区盐碱地综合利用水平，增加海水稻种植面积，大幅度提升稻米产量，从而优化产业结构，推动我镇农文旅事业快速发展。</t>
  </si>
  <si>
    <t>项目完成后丝路佳苑社区种植面积增加950亩，海水稻年产量增加475吨，项目实施过程中可带动50余名劳动力就地就近就业，项目实施后农忙时间可带动季节性务工70余人，每年增加村集体收入100余万元。</t>
  </si>
  <si>
    <t>养殖业基地</t>
  </si>
  <si>
    <t>AKT25-008-1</t>
  </si>
  <si>
    <t>布伦口乡防疫栏、药浴池建设项目</t>
  </si>
  <si>
    <t>布伦口乡盖孜村、苏巴什村、托喀依村、布伦口村、恰克尔艾格勒村</t>
  </si>
  <si>
    <t>2025年4月-2025年11月</t>
  </si>
  <si>
    <t>新建16座防疫栏。其中15座500平方米，盖孜村5座，苏巴什村3座，布伦口村4座，恰克尔艾格勒村3座，每座20万元，布伦口村1座1000平方米；托喀依村二小队新建一座500平米的药浴池，每座20万元。</t>
  </si>
  <si>
    <t>完善动物防疫基础施设建设，改善动物疾病防治条件，推进牲畜业的健康发展</t>
  </si>
  <si>
    <t>提高辖区畜牧产品防疫质量，提高成活率，帮助产业发展</t>
  </si>
  <si>
    <t>AKT25-008-4</t>
  </si>
  <si>
    <t>阿克陶县黄麻鸡养殖基地电力增容扩线项目</t>
  </si>
  <si>
    <t>恰尔隆镇其克尔铁热克村</t>
  </si>
  <si>
    <t>根据国家环保要求，将黄麻鸡养殖基地内所有老式燃煤锅炉更换为电锅炉，原有的电力设施不能满足供电需求，需要对原有的电力设施基础上增设10kva双回路输电线路，高压电路22000米，用240号高压导线。给排水、供暖管网、道路硬化等附属配套。</t>
  </si>
  <si>
    <t>改善养殖基地的基础设施，并解决1-2人就业问题，激发脱贫户（含监测对象家庭）自主发展动力，提高增收能力，同时该项目将按照附属配套租赁标准收取相应租金用于壮大村集体经济</t>
  </si>
  <si>
    <t>项目建成并投入使用后，为黄麻鸡养殖基地建设项目提供电力供应，解决1-2人就业问题。</t>
  </si>
  <si>
    <t>AKT25-008-5</t>
  </si>
  <si>
    <t>易地扶贫搬迁安置点羊圈建设项目</t>
  </si>
  <si>
    <t>昆仑佳苑</t>
  </si>
  <si>
    <t>2025年4月-2025年9月</t>
  </si>
  <si>
    <t>在易地扶贫搬迁安置点新建5座羊圈，每座1440平方米，资产归村集体所有。总投资650万元。</t>
  </si>
  <si>
    <t>通过新建5座棚圈，为搬迁群众提供畜牧业发展基础，促进品种改良工作步伐，提高群众收入。</t>
  </si>
  <si>
    <t>通过实施项目进一步改善我镇畜牧业发展条件，完善产业发展基础设施，促进畜牧业持续发展壮大。项目投入后可带动不少于100户易地搬迁群众扩大畜牧养殖规模，进一步提高辖区群众人均收入。</t>
  </si>
  <si>
    <t>AKT25-008-6</t>
  </si>
  <si>
    <t>墩巴格村集中连片点养殖区生产活动用电项目</t>
  </si>
  <si>
    <t>巴仁乡墩巴格村</t>
  </si>
  <si>
    <t>计划为墩巴格村集中连片点牲畜集中养殖区联通生产生活用电，并修建变压器一座，电缆数米，牲畜圈舍电线数米，总电闸一个分电闸200个，以及其他通电所需要材料。</t>
  </si>
  <si>
    <t>通集中连片点集中养殖区生产生活用电可以极大的方便村民喂养牛羊制作饲草料等生产活动，有助于牲畜养殖，激发村民养殖热情进一步扩大养殖规模，提高家庭经济收入。</t>
  </si>
  <si>
    <t>AKT25-008-7</t>
  </si>
  <si>
    <t>加马铁热克乡托尔塔依村黄麻鸡养殖场项目</t>
  </si>
  <si>
    <t>扩建</t>
  </si>
  <si>
    <t>加马铁热克乡托尔塔依村</t>
  </si>
  <si>
    <t>在托尔塔依村新建黄麻鸡养殖棚圈5座，每座1168平方米左右，修建综合管理用房、锅炉房及配电室、泵房、旱厕及污水处理池、饲料棚，并配套黄麻鸡养殖附属设施设备，以及室外水、电、路、地坪、围栏等配套设施建设。</t>
  </si>
  <si>
    <t>通过实施该项目可壮大村集体收入，可增加村集体开发公岗，更多的提供就业岗位，促进农户发展养殖业，同时提高群众通过科技技术来发展养殖业，可带动6-8名农户就业增收创收，提升农民收入，提高农户生活质量。</t>
  </si>
  <si>
    <t>不断壮大村委会集体经济收入 ，服务更多群众，同时每年可稳定带动群众实现就近就地就业，引导群众学习现代化养殖技术，激发群众内生动力，促进群众发展黄麻鸡养殖，最终形成一批先富带后富，实现群众致富增收。</t>
  </si>
  <si>
    <t>AKT25-008-16</t>
  </si>
  <si>
    <t>喀热开其克乡黄麻鸡养殖基地配套设施出粪系统及堆粪场无害化处理改造项目</t>
  </si>
  <si>
    <t>喀热开其克乡博斯坦村</t>
  </si>
  <si>
    <t>喀热开其克乡博斯坦村黄麻鸡养殖基地出粪系统及堆粪场无害化处理改造，计划投入资金50万元，其中：1、7座棚圈斜向传输、横向传输设备7套；拆卸机头7套增加钢槽、盖板，托梁、基础挖沟扩宽、砌砖混凝土浇筑，出粪口地面混凝土浇筑。2、堆粪场改造建设1.2米矮墙、地面混凝土浇筑、加装彩钢顶及其它附属。</t>
  </si>
  <si>
    <t>喀热开其克乡</t>
  </si>
  <si>
    <t>阿不力克木·达吾提</t>
  </si>
  <si>
    <t>改善养殖基地的基础设施，自主发展动力，提高增收能力，一是减少粪便发酵污染环境，降低源污染，保护生态环境；二是便于设备维修维护，长期使用，为村集体经济稳定增长和村民增收贡献力量。</t>
  </si>
  <si>
    <t>项目建成并投入使用后，为黄麻鸡养殖基地建设项目提供持续养殖能力。一是减少粪便发酵污染环境，降低源污染，保护生态环境；二是便于设备维修维护，长期使用，为村集体经济稳定增长和村民增收贡献力量。</t>
  </si>
  <si>
    <t>AKT25-008-17</t>
  </si>
  <si>
    <t>2025年壮大村集体经济育肥牛（集中养殖）采购项目</t>
  </si>
  <si>
    <t>阿克陶镇巴仁艾日克村、英其开艾日克村、央其买里村，布伦口乡托卡依村、盖孜村，木吉乡木吉村、布拉克村、琼让村、昆提别斯村，恰尔隆镇吉朗德村、托依鲁布隆村、麻扎窝孜村、喀依孜村、其克铁热克村、巴勒达灵窝孜村</t>
  </si>
  <si>
    <t>计划采购2900头育肥牛，1岁左右，300公斤以上（下浮20公斤），每头1万元，计划投资2900万元，采取集中养殖的方式进行托养，资产归村集体所有，托养费（分红）用于壮大集体经济收入。</t>
  </si>
  <si>
    <t>畜牧兽医站</t>
  </si>
  <si>
    <t>艾合买提·库尔班</t>
  </si>
  <si>
    <t>通过项目实施依托畜牧产业发展壮大的优势，计划采购牛2900头，托管到有养殖优势的企业或合作社养殖大户进行集中饲养，按资产收益固定收取生物性资产代养租金（总投资4%的比例），可增加4个乡镇15个村集体经济收入;预计可巩固拓展1000户3300人，通过产业发展增加经济收入，进一步提升畜牧产业质量，助力脱贫攻坚巩固拓展和乡村振兴的有效衔接。项目实施预计可为周边农牧民提供提供就业岗位20人，人均工资约在2000元/月以上。</t>
  </si>
  <si>
    <t>通过项目实施，并将示范带动周边地区牛羊养殖现代化的发展，同时也可带动饲草料种植、饲料加工、食品、包装、运输、畜牧兽医技术服务业等同步发展，实现资源优化配置和村集体经济的持续增长。</t>
  </si>
  <si>
    <t>AKT25-008-18</t>
  </si>
  <si>
    <t>阿克陶县巴仁乡古勒巴格村、且克村、墩巴格村黄麻鸡养殖基地新建项目</t>
  </si>
  <si>
    <t>巴仁乡古勒巴格村</t>
  </si>
  <si>
    <t>2025年5月-2025年11月</t>
  </si>
  <si>
    <t>在巴仁乡古勒巴格村新建黄麻鸡养殖棚圈12座，每座棚1200平方米左右，并配套黄麻鸡养殖附属设施及设备（养殖鸡笼12套、消毒设备、清洗设备、运输设备、无害化处理设备3套、锅炉3套等）、综合用房3座、水电、围栏、供暖及供排水管网、地坪等必要附属设施，建成后资产归古勒巴格村、且克村、墩巴格村所有，每村4座。</t>
  </si>
  <si>
    <t>通过项目实施，发展壮大黄麻鸡产业，推动乡村产业健康持续发展，扩大产业生产规模，有效助力乡村振兴，带动村民增收，预计每座棚带动3-5名群众就业，每名群众就业增收2万元以上，每座棚每年壮大村集体经济收入≥5万元。</t>
  </si>
  <si>
    <t>通过项目实施，发展壮大黄麻鸡产业，推动乡村产业健康持续发展，扩大产业生产规模，有效助力乡村振兴，带动村民增收，带动村民就近就地就业，壮大村集体经济收入。</t>
  </si>
  <si>
    <t>AKT25-008-19</t>
  </si>
  <si>
    <t>木吉乡品种改良种公牦牛采购项目</t>
  </si>
  <si>
    <t>木吉乡木吉村、琼让村、昆提别斯村、布拉克村</t>
  </si>
  <si>
    <t>木吉乡采购27头青海种公牦牛，该项目属入户项目，验收合格后由乡镇发放给农户，其中：木吉村7头、琼让村8头、昆提别斯村4头、布拉克村8头。从青海大通具有种畜禽生产经营许可证的种畜场进行采购，2岁体高105厘米以上，体色为黑色，嘴唇和眼睑为灰色，带野牦牛血统的健康品种、来源清晰的合格种公牦牛，每头1.55万元。</t>
  </si>
  <si>
    <t>木吉乡</t>
  </si>
  <si>
    <t>阿布都加帕尔·买买提</t>
  </si>
  <si>
    <t>可直接提高27户108人农牧民收入，激发周边农牧民养殖动力，辐射带动提高我镇917多户牧民经济收入，同时提高我镇品种改良效果，提升牦牛品质。</t>
  </si>
  <si>
    <t>通过此项目的实施，可有效优化我镇牦牛遗传结构，改善牦牛品质；提升牦牛生产性能和养殖效益、促进畜牧产业提质增效和持续发展，提高农牧民收入，助力推动乡村振兴和巩固脱贫攻坚成果。</t>
  </si>
  <si>
    <t>AKT25-008-20</t>
  </si>
  <si>
    <t>奥依塔克镇品种改良种公牦牛采购项目</t>
  </si>
  <si>
    <t>奥依塔克镇奥依塔克村、恰勒玛艾日克村、阿特奥依纳克村、皮拉勒村</t>
  </si>
  <si>
    <t>奥依塔克镇采购11头青海种公牦牛，该项目属入户项目，验收合格后由乡镇发放给农户，其中：奥依塔克村2头、恰勒玛艾日克村1头、阿特奥依纳克村5头、皮拉勒村3头。从青海大通具有种畜禽生产经营许可证的种畜场进行采购，2岁体高105厘米以上，体色为黑色，嘴唇和眼睑为灰色，带野牦牛血统的健康品种、来源清晰的合格种公牦牛，每头1.55万元。</t>
  </si>
  <si>
    <t>奥依塔克镇</t>
  </si>
  <si>
    <t>李青堂</t>
  </si>
  <si>
    <t>可直接提高11户39人农牧民收入，激发周边农牧民养殖动力，辐射带动提高我镇1400多户牧民经济收入，同时提高我镇品种改良效果，提升牦牛品质。</t>
  </si>
  <si>
    <t>AKT25-008-21</t>
  </si>
  <si>
    <t>布伦口乡品种改良种公牦牛采购项目</t>
  </si>
  <si>
    <t>布伦口乡布伦口村、苏巴什村、盖孜村、恰克拉克村</t>
  </si>
  <si>
    <t>布伦口乡采购28头青海种公牦牛；该项目属入户项目，验收合格后由乡镇发放给农户，其中：布伦口村7头、苏巴什村8头、盖孜村5头、恰克拉克村8头。从青海大通具有种畜禽生产经营许可证的种畜场进行采购，2岁体高105厘米以上，体色为黑色，嘴唇和眼睑为灰色，带野牦牛血统的健康品种、来源清晰的合格种公牦牛，每头1.55万元。</t>
  </si>
  <si>
    <t>可直接提高28户123人农牧民收入，激发周边农牧民养殖动力，辐射带动提高我乡1800户7200多人牧民经济收入，同时提高我乡品种改良效果，提升牦牛品质。</t>
  </si>
  <si>
    <t>通过引进青海种公牦牛进行品种改良，优化我镇牦牛品种，逐步改善牦牛品质，提高畜牧业经济效益，加大我乡种畜资源，壮大牦牛产业发展，扩展市场，可提高我乡养殖业经济效益，促进我县农村经济发展和牧民增收，有效巩固脱贫攻坚成果和乡村振兴有效衔接。</t>
  </si>
  <si>
    <t>AKT25-008-22</t>
  </si>
  <si>
    <t>克孜勒陶镇品种改良种公牦牛采购项目</t>
  </si>
  <si>
    <t>克孜勒陶镇乌尔都隆窝孜村、喀尔乌勒村、红新村、艾杰克村、喀拉塔什村、喀拉塔什其木干村、托运都克村、塔木村、喀普喀村、其木干村、阿尔帕勒克村、塔木柏孜村、汗铁力克村、别勒迪尔村</t>
  </si>
  <si>
    <t>克孜勒陶镇采购26头青海种公牦牛，该项目属入户项目，验收合格后由乡镇发放给农户，其中：其中：乌尔都隆窝孜村2头、喀尔乌勒村2头、红新村2头、艾杰克村2头、喀拉塔什村3头、喀拉塔什其木干村2头、托运都克村1头、塔木村2头、喀普喀村2头、其木干村1头、阿尔帕勒克村2头、塔木柏孜村1头、汗铁力克村2头、别勒迪尔村2头。从青海大通具有种畜禽生产经营许可证的种畜场进行采购，2岁体高105厘米以上，体色为黑色，嘴唇和眼睑为灰色，带野牦牛血统的健康品种、来源清晰的合格种公牦牛，每头1.55万元。</t>
  </si>
  <si>
    <t>可直接提高26户117人农牧民收入，激发周边农牧民养殖动力，辐射带动提高我乡1600户5000多人牧民经济收入，同时提高我乡品种改良效果，提升牦牛品质。</t>
  </si>
  <si>
    <t>通过引进种公牦牛进行品种改良，可优化我镇牦牛品种，改善牦牛品质，延伸我镇牦牛产业发展，扩展畜牧市场，提高我镇养殖业经济，促进畜牧业提质增效，维护社会稳定，加快农村发展和牧民增收。</t>
  </si>
  <si>
    <t>AKT25-008-23</t>
  </si>
  <si>
    <t>恰尔隆镇品种改良种公牦牛采购项目</t>
  </si>
  <si>
    <t>恰尔隆镇吉朗德村、麻扎窝孜村、托依鲁布隆村、巴勒达灵窝孜村、喀依孜村</t>
  </si>
  <si>
    <t>恰尔隆镇采购27头青海种公牦牛，该项目属入户项目，验收合格后由乡镇发放给农户，其中：吉朗德村5头、麻扎窝孜村5头、托依鲁布隆村6头、巴勒达灵窝孜村5头、喀依孜村6头。从青海大通具有种畜禽生产经营许可证的种畜场进行采购，2岁体高105厘米以上，体色为黑色，嘴唇和眼睑为灰色，带野牦牛血统的健康品种、来源清晰的合格种公牦牛，每头1.55万元。</t>
  </si>
  <si>
    <t>可直接提高27户95人农牧民收入，激发周边农牧民养殖动力，辐射带动提高我乡162户486多人牧民经济收入，同时提高我乡品种改良效果，提升牦牛品质。</t>
  </si>
  <si>
    <t>通过品种改良可优化牦牛品种，可有效改善本乡牦牛肉质品质，增加肉食品供应量，提高生产力和经济效益，促进农村经济发展和牧民增收创收，有效巩固脱贫攻坚成果和推动乡村振兴。</t>
  </si>
  <si>
    <t>AKT25-008-24</t>
  </si>
  <si>
    <t>塔尔塔吉克民族乡品种改良种公牦牛采购项目</t>
  </si>
  <si>
    <t>塔尔塔吉克民族乡巴格村、阿勒麻勒克村、巴格艾格孜村、库祖村</t>
  </si>
  <si>
    <t>塔尔塔吉克民族乡采购16头青海种公牦牛，该项目属入户项目，验收合格后由乡镇发放给农户，其中：巴格村3头、阿勒麻勒克村6头、巴格艾格孜村4头、库祖村3头。从青海大通具有种畜禽生产经营许可证的种畜场进行采购，2岁体高105厘米以上，体色为黑色，嘴唇和眼睑为灰色，带野牦牛血统的健康品种、来源清晰的合格种公牦牛，每头1.55万元。</t>
  </si>
  <si>
    <t>塔尔乡</t>
  </si>
  <si>
    <t>买吾甫沙·买尔旦沙</t>
  </si>
  <si>
    <t>可直接提高16户72人农牧民收入，激发周边农牧民养殖动力，辐射带动提高我乡505户2000多人牧民经济收入，同时提高我乡品种改良效果，提升牦牛品质。</t>
  </si>
  <si>
    <t>通过引进青海种公牦牛，可有效提高我乡牦牛生长速度、繁殖性能、体型和肉质品质，提高养殖效率和经济效率及农牧民收入，促进畜牧业可持续发展。</t>
  </si>
  <si>
    <t>AKT25-008-25</t>
  </si>
  <si>
    <t>阿克陶县2025年柯尔克孜羊种公羊补助项目</t>
  </si>
  <si>
    <t>阿克陶县巴仁乡库木村、墩巴格村、吐尔村、阔洪其村、英买里村、也勒干村、古勒巴格村、巴仁村、加依村、库尔干村、且克村、萨依巴格村、阿热买力村；奥依塔克镇奥依塔克村、恰勒玛艾日克村、皮拉勒村；木吉乡木吉村、布拉克村、昆提别斯村；玉麦镇玉麦村、英阿依玛克村、阿勒吞其村、喀什艾日克村、加依铁热克村、库尔巴格村、阿玛西村、百合提村、兰干村、恰格尔村；加马铁热克乡赛克孜艾日克村、巴格拉村、阔什铁热克村、乌克买里村、喀什博依村、阔纳霍依拉村、托尔塔依村、托尔社区、农场社区、塔依社区；克孜勒陶镇乌尔都隆窝孜村、喀尔乌勒村、红新村、艾杰克村、喀拉塔什村、喀拉塔什其木干村、托运都克村、塔木村、喀普喀村、其木干村、阿尔帕勒克村、塔木柏孜村、汗铁热克村、别勒迪尔村；恰尔隆镇吉郎德村、麻扎窝孜村、托依鲁布隆村、巴勒达灵窝孜村、喀依孜村</t>
  </si>
  <si>
    <t xml:space="preserve">巴仁乡采购60只；奥依塔克镇采购20只；木吉乡10只；玉麦镇54只；加码铁热克乡50只；克孜勒陶镇168只；恰尔隆镇53只，共计采购柯尔克孜羊种公羊415只，每只补助1000元，计划投资41.5万元。采购标准：年龄1岁及以上，体重50公斤以上、棕色或黑色、健康、鉴定合格（一级以上）、种公羊来源清晰，布病检测合格。采购方式：农户自行采购，采取先建后补的方式实施。
</t>
  </si>
  <si>
    <t>通过实施该项目，达到柯尔克孜羊种公羊品种改良效果，使全县约406户牧民受益，同时，可促进 全县柯尔克孜羊品质提升，增加经济效益，从而促进牧民增收。</t>
  </si>
  <si>
    <t xml:space="preserve">
推动全县畜牧业高质量发展，更好的满足全县畜牧产业发展需求，优化牲畜品种质量，进一步带动牧民经济增收，为大力发展畜牧养殖业打下更坚实的基础。</t>
  </si>
  <si>
    <t>水产养殖业发展</t>
  </si>
  <si>
    <t>林草基地建设</t>
  </si>
  <si>
    <t>AKT25-010-1</t>
  </si>
  <si>
    <t>阿克陶县皮拉勒乡英阿尔帕村林果基地围栏安装项目</t>
  </si>
  <si>
    <t>对英阿尔帕村600亩核桃基地安装围栏，共计5000米，每米计划投资400元，划投资200万元。</t>
  </si>
  <si>
    <t>自然资源局</t>
  </si>
  <si>
    <t>吾不力卡斯木·吐地</t>
  </si>
  <si>
    <t>项目区位于平原农区，靠近村庄，人为活动频繁，牛羊等牲畜经常进入果园啃食果树；该项目的实施是提升果园质量，促使林果业从数量规模向质量效益转变的需要，将可种植的特色林果进行统防统治，减轻农户劳动强度，减轻防御工作的劳动强度，可使农户有更多时间和精力从事其他副业。</t>
  </si>
  <si>
    <t>该项目的实施是提升果园质量，促使林果业从数量规模向质量效益转变的需要，将可种植的特色林果进行统防统治，减轻农户劳动强度，减轻防御工作的劳动强度，可使农户有更多时间和精力从事其他副业。</t>
  </si>
  <si>
    <t>AKT25-010-3</t>
  </si>
  <si>
    <t>阿克陶县2025年特色林果提质增效项目</t>
  </si>
  <si>
    <t>玉麦镇、皮拉勒乡、巴仁乡、阿克陶镇等乡镇</t>
  </si>
  <si>
    <t>（1）对阿克陶县10个乡镇场的44482亩特色林果果园进行危害性病虫害防治（主要防治春尺蠖、食心虫、黄刺蛾、蚧壳虫、蚜虫、红蜘蛛），每亩计划投资98元，需投资436万元，（2）对11450亩特色林果增施有机肥，计划购置有机肥4122吨，每吨计划投资1100元，需投资453.42万元，（3）项目区内果园安装200台太阳能杀虫灯，每盏太阳灯杀虫灯计划投资950元；需投资19.2万元。该项目共计投资908.42万元。</t>
  </si>
  <si>
    <t>通过该项目的实施特色林果提质增效示范园建设项目，使果实品质和产量得到提高，良种使用率达到100%，优果率达到50%以上，商品率提高10%，有害生物成灾率控制在3‰以下，建立可复制、可推广的样板田、示范园。带动阿克陶县特色林果业发展，提高农户收入，满足了阿克陶县当前林果业发展需求，提高农民在林果栽植管理上的技术水平，最终实现全县林果提质增效、产业优质发展。为乡村振兴打下坚实基础。</t>
  </si>
  <si>
    <t>带动阿克陶县特色林果业发展，提高农户收入，满足了阿克陶县当前林果业发展需求，提高农民在林果栽植管理上的技术水平，最终实现全县林果提质增效、产业优质发展。为乡村振兴打下坚实基础。</t>
  </si>
  <si>
    <t>AKT25-010-4</t>
  </si>
  <si>
    <t>阿克陶县木吉乡草料基地建设项目</t>
  </si>
  <si>
    <t>木吉乡昆提别斯村、木吉村、布拉克村</t>
  </si>
  <si>
    <t>木吉乡新建4247亩草料基地，修建水渠7公里（宽1米，深80公分），其中：昆提别斯村二级平台新建3700亩草料基地，修建水渠3公里；木吉村巴里根地萨依新建500亩草料基地，修建水渠4公里；布拉克村新建47亩草料基地</t>
  </si>
  <si>
    <t>赵振龙</t>
  </si>
  <si>
    <t>1.数量指标：新建4247亩草料基地、修建水渠7公里。2.质量指标：项目验收合格率100%。3.时效指标：项目开工时间2025年5月。成本指标：每亩草料基地3500元、水渠70万元一公里。5.社会效益指标：受益群众人口数2000人。6.可持续性影响指标：保障受益户牲畜饲料（长期）。7.服务对象满意度指标：受益群众满意度≥95%。</t>
  </si>
  <si>
    <t>通过实施该项目，增加牲畜饲草料储备，带动当地牧民更好的发展畜牧养殖业</t>
  </si>
  <si>
    <t xml:space="preserve"> 陶党农领办发〔2024〕10号</t>
  </si>
  <si>
    <t>AKT25-010-5</t>
  </si>
  <si>
    <t>阿克陶县布伦口乡苏巴什村饲草料基地建设项目</t>
  </si>
  <si>
    <t>布伦口乡苏巴什村</t>
  </si>
  <si>
    <t>计划为布伦口乡苏巴什村阔克撒依500亩草场购买草种和有机肥，对草场进行提升改造。</t>
  </si>
  <si>
    <t>通过补种草，提高牧草覆盖率，从而满足畜牧业的发展需求。</t>
  </si>
  <si>
    <t>促进畜牧产业发展，降低土地荒漠化程度、提高土壤质量、保护生物多样性等，有助于维护生态平衡，促进牧区可持续发展。</t>
  </si>
  <si>
    <t>休闲农业与乡村旅游</t>
  </si>
  <si>
    <t>AKT25-011-2</t>
  </si>
  <si>
    <t>休闲农业与乡村旅游建设项目</t>
  </si>
  <si>
    <t>皮拉勒乡依克其来村</t>
  </si>
  <si>
    <t>修建依克其来村农家乐及附属配套设施，总投资206.5万元，其中：安装木栈道3000米；池塘清淤14亩；路面硬化7000平方米；建设水冲式公共厕所20平方米。水电及附属配套设施；壮大村集体经济，带动就业增收。</t>
  </si>
  <si>
    <t>文旅局</t>
  </si>
  <si>
    <t>冯永强</t>
  </si>
  <si>
    <t>阿丽娅·艾尼瓦尔</t>
  </si>
  <si>
    <t>发展壮大乡村旅游产业，增加就业岗位，带动农民增收致富；打造研学、休闲一体化为周边校区提供研学空间，发挥强有力社会效益。</t>
  </si>
  <si>
    <t>依托现有的丰富资源，通过对现有的资源基础进行提升改造，进一步完善各类设施，带动农民群众增收致富，预计可直接带动就业，提升家庭收入。</t>
  </si>
  <si>
    <t>AKT25-011-3</t>
  </si>
  <si>
    <t>阿克陶县皮拉勒乡依也勒干村旅游基地附属工程项目</t>
  </si>
  <si>
    <t>皮拉勒乡依也勒干村</t>
  </si>
  <si>
    <t>2025年4月-2025年6月</t>
  </si>
  <si>
    <t>为进一步推进依也勒干村旅游产业，在林果基地新建观景台3座（高6m、观景台面积20㎡），12万元/座，计36万元；木栈道1500m（宽2m），240元/㎡，计72万元。总投资108万元。</t>
  </si>
  <si>
    <t>通过建设观景台和木栈道，进一步推进依也勒干村旅游产业，满足游客的需求。</t>
  </si>
  <si>
    <t>通过建设观景台和木栈道有效带动增加林果基地采摘和旅游基地游客的拍摄、直播等方面的游客，增加农户收入。</t>
  </si>
  <si>
    <t>AKT25-011-4</t>
  </si>
  <si>
    <t>全国乡村旅游重点村旅游基础设施建设项目</t>
  </si>
  <si>
    <t>塔尔乡阿勒玛勒克村</t>
  </si>
  <si>
    <t>计划对塔尔乡阿勒玛勒克村古哨楼古水磨坊进行提升，对道路进行平整硬化，对原小学教学楼进行提升，供排水、供电、供暖、消防及其他附属配套设施等。</t>
  </si>
  <si>
    <t>通过该项目带动塔尔乡旅游产业发展，改变现有的过境游，实现目的游，可实现最少5人就业，增加村集体及村民收益15万元左右。</t>
  </si>
  <si>
    <t>增加村集体收入，增加农民就业</t>
  </si>
  <si>
    <t>AKT25-011-6</t>
  </si>
  <si>
    <t>布伦口乡托喀依村旅游配套设施建设项目</t>
  </si>
  <si>
    <t>布伦口乡托喀依村</t>
  </si>
  <si>
    <t>新建农家乐290平方米，包含超市、餐饮、卫生间等附属配套设施。</t>
  </si>
  <si>
    <t>通过项目实施进一步改善旅游基础条件，发展壮大乡村旅游产业，提高村集体自身“造血”功能，增加就业岗位，带动牧民增收致富。</t>
  </si>
  <si>
    <t>做好景区的基础设施配套，进一步完善旅游服务功能，提升游客体验感，吸引更多游客，带动周边农户增收增加就业。</t>
  </si>
  <si>
    <t>AKT25-011-7</t>
  </si>
  <si>
    <t>奥依塔克镇乡村旅游项目</t>
  </si>
  <si>
    <t>奥依塔克镇皮拉勒村</t>
  </si>
  <si>
    <t>改造旅游民宿餐饮接待等合计 24 套，配套木栈道、化粪池、给排水、电力、环卫设施、消防及其他附属配套设施等</t>
  </si>
  <si>
    <t>发展旅游业综合性产业，依托州县旅游发展公司，带动区域旅游整体发展。增加县域旅游业收入，将利用第三产业辐射带动第一、二产业发展，提升“第一、二、三产业”融合发展动力。</t>
  </si>
  <si>
    <t>为项目区域农牧民提供就业机会，解决就近就地就业的问题，增加农牧民经济收入，促进农牧民各产业发展，带动区域经济增长。</t>
  </si>
  <si>
    <t>AKT25-011-8</t>
  </si>
  <si>
    <t>布伦口乡旅游精品民宿提升改造建设项目</t>
  </si>
  <si>
    <t>建设游客接待中心1座，包括客房、超市、消杀间、餐饮演艺中心、公共卫生间、制氧房、消防系统、室内外供排水、供电、制氧设备、管线、终端等设施、停车场及其附属配套设施等；对20套民宿进行部分改造。</t>
  </si>
  <si>
    <t>发展旅游民宿产业，依托沿线旅游资源，带动区域旅游整体发展。增加村集体经济收入收入，将利用第三产业辐射带动第一、二产业发展，提升“第一、二、三产业”融合发展动力。</t>
  </si>
  <si>
    <t>AKT25-011-10</t>
  </si>
  <si>
    <t>阿克陶县木吉乡民宿改造项目</t>
  </si>
  <si>
    <t>木吉乡木吉村、琼让村</t>
  </si>
  <si>
    <t>对木吉乡闲置房屋2750平米进行改造民宿及附属配套设施等。</t>
  </si>
  <si>
    <t>1.数量指标：对2750平米闲置资产进行改造；2.质量指标项目验收合格率100%；3.时效指标：项目计划开工时间2025年5月；4.社会效益指标：受益脱贫户≥5户；5.可持续性影响指标：更有力的发展旅游业，壮大村集体经济；6.服务对象满意度指标：群众满意度≥95%</t>
  </si>
  <si>
    <t>以村党支部加村股份经济合作社加企业的模式，对闲置资产进行改造，项目实施后壮大各村村集体经济，收益辐射带动20户50人，同时将该项目每年不低于3.5%的收益，用于壮大村集体经济，招收公益性岗位、救助突发严重困难户和一般户抵御风险、合作社成员分配资金以及村基础设施维修等。</t>
  </si>
  <si>
    <t>AKT25-011-11</t>
  </si>
  <si>
    <t>阿克陶县布伦口乡民宿建设项目</t>
  </si>
  <si>
    <t>布伦口乡布伦口村</t>
  </si>
  <si>
    <t>对闲置房屋进行民宿改造，其中改造房屋2078平米及其配套附属设施等。</t>
  </si>
  <si>
    <t>改造民宿，租赁给企业，带动群众就业，租金收益用于各村壮大村集体经济。</t>
  </si>
  <si>
    <t>改造民宿，租赁给企业，预计租金收益30万元，租金收益用于各村壮大村集体经济。</t>
  </si>
  <si>
    <t>AKT25-011-12</t>
  </si>
  <si>
    <t>塔尔塔吉克民族乡巴格村旅游基础设施改造项目</t>
  </si>
  <si>
    <t>塔尔乡巴格村</t>
  </si>
  <si>
    <t>2025年5月-2025年10月</t>
  </si>
  <si>
    <t>塔尔塔吉克民族乡巴格村旅游基础设施建设项目，计划对塔尔塔吉克民族乡巴格村2270平方闲置资产进行民宿改造，包含供排水、供电、供暖和消防设施等，项目计划投资398万元；项目改建完成后归村集体所有，采取村集体+企业+合作社的方式运营。</t>
  </si>
  <si>
    <t>项目改造完成后归村集体所有，采取村集体+企业+合作社的方式运营。年收益不低于12万元。解决本地就业2人。</t>
  </si>
  <si>
    <t>通过此项目带动村集体收益12万，带动至少2人就业。通过提升旅客旅游体验度，进一步提升杏花节知名度，把过境游变成目的游，切实带动农特产品的销售。</t>
  </si>
  <si>
    <t>光伏电站建设</t>
  </si>
  <si>
    <t>加工流通项目</t>
  </si>
  <si>
    <t>农产品仓储保鲜冷链基础设施建设</t>
  </si>
  <si>
    <t>产地初加工和精深加工</t>
  </si>
  <si>
    <t>AKT25-014-1</t>
  </si>
  <si>
    <t>加马铁热克乡赛克孜艾日克村（托尔社区）滴灌加工厂建设项目</t>
  </si>
  <si>
    <t>加马铁热克乡赛克孜艾日克村（托尔社区）</t>
  </si>
  <si>
    <t>2025年1月-2025年10月</t>
  </si>
  <si>
    <t>计划在托尔社区新建滴灌加工厂，钢结构厂房2座，每座1000平方米，及配套附属设施。</t>
  </si>
  <si>
    <t>通过该项目发展村级产业，壮大村集体收入，带动群众就业增收。</t>
  </si>
  <si>
    <t>AKT25-014-3</t>
  </si>
  <si>
    <t>克孜勒陶镇喀拉塔什其木干村糖厂提升改造项目</t>
  </si>
  <si>
    <t>克孜勒陶镇喀拉塔什其木干村（丝路佳苑)</t>
  </si>
  <si>
    <t>对喀拉塔什其木干村对糖厂进行提升改造，共计投入资金102万元，一是采购硬糖和夹心硬糖生产和包装设备；二是按照食品生产标准对车间进行改造，建设外包装车间，对现有生产车间按照分区规划进行分隔，对内包装车间铺设供排水管道，对熬糖车间进行开沟排水改造；三是建设实验室，采购实验室器材和操作台。</t>
  </si>
  <si>
    <t>商信局</t>
  </si>
  <si>
    <t>艾孜木江·莫拉艾买江</t>
  </si>
  <si>
    <t>一是糖厂生产设备、生产车间达到食品生产卫生标准，提升糖产品生产效率；二是加快“糖果小镇”建设进程，进一步补齐小商品经济发展短板；三是优化产业结构，带动更多搬迁群众就地就近就业。</t>
  </si>
  <si>
    <t>项目实施后，厂房设备将由村集体股份制经济合作社自用，以生产糖类产品所获利润和带动就业发放工资两种形式产生效益，预计每年综合收益达5.5万元，可带动20余名搬迁群众就地就近就业。</t>
  </si>
  <si>
    <t>AKT25-014-4</t>
  </si>
  <si>
    <t>克孜勒陶镇汗铁热克村厂房建设项目</t>
  </si>
  <si>
    <t>克孜勒陶镇汗铁热克村（丝路佳苑)</t>
  </si>
  <si>
    <t>在丝路佳苑产业园预留地建设就业基地（1200平方米厂房1座及附属配套）</t>
  </si>
  <si>
    <t>进一步调整产业结构，优化丝路佳苑社区小微产业园营商环境，增加就业岗位，使更多社区群众就地就近就业，有序实现搬迁群众“搬的出，稳的住，逐步能致富”发展目标。</t>
  </si>
  <si>
    <t>就业基地项目建设过程中，增加10余个短期就业岗位；厂房建成后计划逐步引进1-3家劳动密集型企业，从而带动20余名群众就地就近就业，提升社区群众劳动技能，增加村集体固定资产租金收入。</t>
  </si>
  <si>
    <t>AKT25-014-5</t>
  </si>
  <si>
    <t>塔尔塔吉克民族乡就业基地建设项目</t>
  </si>
  <si>
    <t>塔尔乡阿克库木村</t>
  </si>
  <si>
    <t>计划在阿克库木村新建占地1200平方就业基地一座，含新建2层1500平方厂房一座，配套建设附属设施（水、电、暖、地坪、围栏等），项目计划投入资金500万元</t>
  </si>
  <si>
    <t>艾孜木江·莫拉艾买提</t>
  </si>
  <si>
    <t>该项目建成后采取自营或外承包的方式创收，年收益不低于15万元，解决本地就业2人，带动本地群众增收。</t>
  </si>
  <si>
    <t>该项目建成后，辐射带动本地就业5户，采取自营或外承包的方式创收，年收益不低于15万元。</t>
  </si>
  <si>
    <t xml:space="preserve"> 陶党农领办发〔2025〕3号</t>
  </si>
  <si>
    <t>市场建设和农村电商物流</t>
  </si>
  <si>
    <t>品牌打造和展销平台</t>
  </si>
  <si>
    <t>AKT25-016-1</t>
  </si>
  <si>
    <t>克孜勒陶镇丝路佳苑非遗工坊建设项目</t>
  </si>
  <si>
    <t>丝路佳苑</t>
  </si>
  <si>
    <t>在丝路佳苑建设1500㎡非遗工坊（民族手工刺绣特色）一座，装饰装修、配套附属等设施。</t>
  </si>
  <si>
    <t>县委统战部</t>
  </si>
  <si>
    <t>范仲锋</t>
  </si>
  <si>
    <t>伊尔番·努尔买买提</t>
  </si>
  <si>
    <t>本项目建成后，将本镇特色刺绣、手工艺品整合起来，形成非遗工坊特色产业区，打造并发展少数民族特色品牌，保护和传承少数民族非物质文化遗产，为少数民族非物质文化遗产提供了专门的传承空间，确保独特的民族技艺得以延续；同时增强了少数民族群众对中华文化的认同感和自豪感，激发群众积极参与文化传承的热情，从而提升民族文化的自信。</t>
  </si>
  <si>
    <t>将本镇特色刺绣、手工艺品整合起来，推动以非遗工坊建设为核心的特色产业，为少数民族群众提供了稳定的工作机会，提高群众的经济收入，改善生活水平；同时成为柯尔克孜族文化旅游亮点，吸引游客参观体验，也可促进我县旅游业发展，增加旅游收入。</t>
  </si>
  <si>
    <t>配套基础设施项目</t>
  </si>
  <si>
    <t>小型农田水利设施建设(排碱渠、节水灌溉、防渗渠建设、其它乡村振兴有关的农田水利建设)</t>
  </si>
  <si>
    <t>AKT25-017-1</t>
  </si>
  <si>
    <t>阿克陶县玉麦镇霍依拉艾日克村防渗渠建设工程</t>
  </si>
  <si>
    <t>玉麦镇霍依拉艾日克村</t>
  </si>
  <si>
    <t>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t>
  </si>
  <si>
    <t>水利局</t>
  </si>
  <si>
    <t>麦麦提朱马·阿依提库力</t>
  </si>
  <si>
    <t>项目完成后，提高改善灌溉面积6063.12亩，提高渠道灌溉水利用系数，有效推动单签农业发展生产。</t>
  </si>
  <si>
    <t>提高水的利用率，改善灌溉条件，节水减水费，增加收入。</t>
  </si>
  <si>
    <t>AKT25-017-2</t>
  </si>
  <si>
    <t>阿克陶县巴仁乡库尔干村支渠改建项目</t>
  </si>
  <si>
    <t>巴仁乡库尔干村</t>
  </si>
  <si>
    <t>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t>
  </si>
  <si>
    <t>本项目实施后，提高改善灌溉面积0.45万亩，提高渠道灌溉水利用系数，有效推动单签农业发展生产。</t>
  </si>
  <si>
    <t>AKT25-017-3</t>
  </si>
  <si>
    <t>阿克陶县玉麦镇加依铁热克村防渗渠建设工程</t>
  </si>
  <si>
    <t>玉麦镇加依铁热克村</t>
  </si>
  <si>
    <t>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t>
  </si>
  <si>
    <t>本项目实施后，提高改善灌溉面积2.1万亩，提高渠道灌溉水利用系数，有效推动单签农业发展生产。</t>
  </si>
  <si>
    <t>AKT25-017-4</t>
  </si>
  <si>
    <t>阿克陶县加马铁热克乡渠道防渗改建工程</t>
  </si>
  <si>
    <t>加马铁热克乡赛克孜艾日克村</t>
  </si>
  <si>
    <t>本工程改建渠道6条，渠道总长7.95Km,其中：1号渠全长2.30Km，2号渠全长2.32Km，3号渠全长1.85Km，4号渠全长0.55Km，5号渠全长0.51Km，6号渠全长0.42Km，共配套渠系建筑物112座，设计流量为0.3m³/s-3m³/s。</t>
  </si>
  <si>
    <t>解决农村饮水水质安全问题，改善生活条件，保障饮水安全，增加收入。</t>
  </si>
  <si>
    <t>帮助农村地方发展，减少农村人口的负担。</t>
  </si>
  <si>
    <t>AKT25-017-5</t>
  </si>
  <si>
    <t>阿克陶县克孜勒陶镇红新村灌溉引水管道工程</t>
  </si>
  <si>
    <t>克孜勒陶镇红新村</t>
  </si>
  <si>
    <t xml:space="preserve">新建引水管道11503m（100级PE管DN315mm、1.6Mpa），配套建筑物32座，其中新建520m³集泉池1座、新建泉水区域防洪堤280m及3座挑坝、新建30m³减压池8座、总放水阀门井1座、进排气阀井11座、检查排水井10座。穿柏油路1处、穿冲洪沟6处、水源地及建筑物保护32处、里程碑11座、里程桩116座及配套防洪设施。 </t>
  </si>
  <si>
    <t>通过项目实施满足红新村265户、1089人饮供水量。将改善灌溉面积4300亩，解决旱情提供保证，增加农作物单产，提高农民收入有重要的意义。</t>
  </si>
  <si>
    <t>通过项目实施满足红新村265户、1089人饮供水量。将改善灌溉面积4300亩，群众满意度达到96%以上。</t>
  </si>
  <si>
    <t>AKT25-017-6</t>
  </si>
  <si>
    <t>阿克陶县玉麦镇霍伊拉艾日克村2025年中央财政以工代赈浆砌石水渠建设项目</t>
  </si>
  <si>
    <t>玉麦镇霍伊拉艾日克村</t>
  </si>
  <si>
    <t>新建浆砌石水渠3公里，及附属配套设施。</t>
  </si>
  <si>
    <t>发改委</t>
  </si>
  <si>
    <t>阿布力米提·买买提</t>
  </si>
  <si>
    <t>进一步提升水资源利用率，完善农业灌溉设施基础设施保障，预计带动就业45人，发放劳务报酬52万元，开展技能培训39人。</t>
  </si>
  <si>
    <t>预计带动就业45人，发放劳务报酬52万元，开展技能培训39人。</t>
  </si>
  <si>
    <t>AKT25-017-7</t>
  </si>
  <si>
    <t>阿克陶县克孜勒陶镇丝路佳苑防渗渠建设2025年中央财政以工代赈项目</t>
  </si>
  <si>
    <t>克孜勒陶镇丝路佳安置点</t>
  </si>
  <si>
    <t>新建防渗渠4.5公里，设计流量0.8立方米/时，及附属配套设施。</t>
  </si>
  <si>
    <t>进一步提升水资源利用率，完善农业灌溉设施基础设施保障，预计带动就业100人，发放劳务报酬119万元，开展技能培训86人。</t>
  </si>
  <si>
    <t>预计带动就业100人，发放劳务报酬119万元，开展技能培训86人。</t>
  </si>
  <si>
    <t>AKT25-017-8</t>
  </si>
  <si>
    <t>阿克陶县布伦口乡托喀依村防渗渠建设2025年中央财政以工代赈项目</t>
  </si>
  <si>
    <t>新建水渠2.2公里，设计流量0.5立方米/时，及附属配套设施。</t>
  </si>
  <si>
    <t>进一步提升水资源利用率，完善农业灌溉设施基础设施保障，预计带动就业50人，发放劳务报酬28万元，开展技能培训30。</t>
  </si>
  <si>
    <t>预计带动就业50人，发放劳务报酬28万元，开展技能培训30。</t>
  </si>
  <si>
    <t>AKT25-017-9</t>
  </si>
  <si>
    <t>阿克陶县恰尔隆镇其克尔铁热克村水渠建设2025年中央财政以工代赈项目</t>
  </si>
  <si>
    <t>新建浆砌石水渠5.5公里，设计流量0.3-1m³/s，及附属配套设施建设。</t>
  </si>
  <si>
    <t>进一步提升水资源利用率，完善农业灌溉设施基础设施保障，预计带动就业35人，发放劳务报酬50万元，开展技能培训18人。</t>
  </si>
  <si>
    <t>预计带动就业35人，发放劳务报酬50万元，开展技能培训18人。</t>
  </si>
  <si>
    <t>AKT25-017-10</t>
  </si>
  <si>
    <t>阿克陶县阿克陶镇防渗渠建设2025年中央财政以工代赈项目</t>
  </si>
  <si>
    <t>阿克陶镇巴仁艾日克村</t>
  </si>
  <si>
    <t>新建防渗渠1公里；新建及改造浆砌石水渠7公里，及附属配套设施等。</t>
  </si>
  <si>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30%的基础上，尽最大可能提高发放比例。本项目发放劳务报酬不低于215万元，组织群众参与工程建设不低于100人。组织务工群众开展技能培训45人。</t>
  </si>
  <si>
    <t>项目的实施不但改善人居环境，村民生产生活条件、农民生活方式，提高农民素质，真正体现精神文明和物质文明的双赢。而且可带动群众参与工程建设不低于100人，发放劳务报酬不低于215万元。组织务工群众开展技能培训45人。</t>
  </si>
  <si>
    <t>AKT25-017-11</t>
  </si>
  <si>
    <t>阿克陶县加马铁热克乡阔什铁热克村防渗渠建设2025年中央财政以工代赈项目</t>
  </si>
  <si>
    <t>加马铁热克乡阔什铁热克村</t>
  </si>
  <si>
    <t>新建防渗渠3公里，设计流量0.8m³/s，及附属配套设施。</t>
  </si>
  <si>
    <t>AKT25-017-14</t>
  </si>
  <si>
    <t>阿克陶县玉麦康克仁调节水池工程</t>
  </si>
  <si>
    <t>阿克陶县玉麦镇</t>
  </si>
  <si>
    <t>2025年3月-2027年5月</t>
  </si>
  <si>
    <t>调节池正常蓄水位1413.90m，相应库容895万m³；死水位1403.40m，死库容140万m³；调节库容755万m³，为Ⅳ等小（1）型工程。工程主要由引水建筑物、大坝、放水放空建筑物、防洪堤等组成。</t>
  </si>
  <si>
    <t>水利发展资金、国债资金</t>
  </si>
  <si>
    <t>通过项目实施，防止河水泛滥，山洪灾害，危害到人们的生命财产安全。此项目的建成，可以有效预防、减少河水泛滥，山洪灾害，促进本村经济的发展，减少对生态环境的影响加剧，区域内的极端天气正在呈现出上升态势，洪涝灾害次数与损失都在逐年增加。防洪堤坝的建设有助本村发展经济社会的发展。</t>
  </si>
  <si>
    <t>项目建成后，可以有效预防、减少河水泛滥，山洪灾害，促进本村经济的发展，减少对生态环境的影响加剧，区域内的极端天气正在呈现出上升态势，洪涝灾害次数与损失都在逐年增加。防洪堤坝的建设有助本村发展经济社会的发展。</t>
  </si>
  <si>
    <t>AKT25-017-15</t>
  </si>
  <si>
    <t>阿克陶县白山湖调节池工程</t>
  </si>
  <si>
    <t>调节池由挡水建筑物、引水建筑物、供水建筑物、放空建筑物、泵站等组成。挡水坝为土工膜斜墙坝，全库盘土工膜防渗，四面围筑而成的平原调节池。坝轴线总长2424m，正常蓄水位1293.00m，池顶高程1295.30m，总库容235.7万m3。上游坝坡1：2.5，下游坝坡1：2.0。引水建筑物布置于大坝西侧，主要分干渠节制分水闸、泵站前池、进水闸等组成。供水及放空建筑物布置于水池北侧，采用集中布置的方式。闸室布置于调节池北池段上游坝坡内。由进口段、闸井段、坝下埋涵段、供水管、及扬水泵站、放空管、调流消能阀井、消力池段、退水渠等建筑物组成。泵站分别布置在调节池西侧和北侧，机组均采用2用1备。</t>
  </si>
  <si>
    <t>通过调节池的实施，使农村土地灌溉设施得到了完善，农田耕作条件得到了改善，可大幅提高农业抗御自然灾害的能力，减少水土流失，提高灌溉水的利用率和土地产出率,有助于水资源的可持续利用和农业生产的可持续发展，扩大了生产规模。</t>
  </si>
  <si>
    <t>AKT25-017-16</t>
  </si>
  <si>
    <t>克孜勒陶镇托云都克村引水工程</t>
  </si>
  <si>
    <t>克孜勒陶镇托云都克村</t>
  </si>
  <si>
    <t>实施引水工程从江布拉克到村委会安装铺设PE管道7000米。</t>
  </si>
  <si>
    <t>该项目实施后能提高水库蓄水能力，减少水资源浪费，提高引水质量，提高居民的满意度。</t>
  </si>
  <si>
    <t>保障用水安全，提高生活质量，促进农业增产，带动相关产业发展，增加居民收入。</t>
  </si>
  <si>
    <t>AKT25-017-23</t>
  </si>
  <si>
    <t>阿克陶镇诺库其艾日克村、喀依恰艾日克村支渠防渗建设项目</t>
  </si>
  <si>
    <t>阿克陶镇诺库其艾日克村、喀依恰艾日克村</t>
  </si>
  <si>
    <t>阿克陶镇诺库其艾日克村新建防渗渠长度4km，配套建筑物 80 座，设计流量为0.5m³/s，加大流量0.8m³/s，灌溉面积4千亩地。喀依恰艾日克村新建防渗渠长度4km，配套建筑物 65 座，设计流量为0.3m³/s，加大流量0.5m³/s。</t>
  </si>
  <si>
    <t>通过项目实施，提高改善灌溉效率，提高渠道灌溉水利用系数，有效推动农业发展产业</t>
  </si>
  <si>
    <t>提高水的利用率，改善灌溉条件，节水减水费，增加群众收入</t>
  </si>
  <si>
    <t>AKT25-017-24</t>
  </si>
  <si>
    <t>阿克陶县巴仁乡阿热买里村生态林沉砂蓄水池工程</t>
  </si>
  <si>
    <t>巴仁乡阿热买里村</t>
  </si>
  <si>
    <t>工程主要内容包括三大部分，即：1、新建节制右分水闸；2、新建DN500PVC-M引水管道100m、新建2200m³条形沉砂蓄水池；3、新建9.86万m³高位蓄水池及附属配套工程。</t>
  </si>
  <si>
    <t>通过调节池的实施，使林果基地土地灌溉设施得到了完善，林果基地种植条件得到了改善，可大幅提高果树抗御自然灾害的能力，减少水土流失，提高灌溉水的利用率和土地产出率,有助于水资源的可持续利用和农业生产的可持续发展，扩大了生产规模。</t>
  </si>
  <si>
    <t>AKT25-017-25</t>
  </si>
  <si>
    <t>阿克陶县2025年加马铁热克乡喀什博依村防渗渠建设项目</t>
  </si>
  <si>
    <t>加马铁热克乡喀什博依村</t>
  </si>
  <si>
    <t>2025年6月-2025年11月</t>
  </si>
  <si>
    <t>在喀什博依村4组新建防渗渠1.25公里，流量为0.3—0.5m³/s，改建1.4公里，流量为0.3—0.5m³/s，并配套水渠闸口11个、农桥28座等附属设施。</t>
  </si>
  <si>
    <t>通过防渗渠项目的实施，使农村土地灌溉设施得到了完善，农田耕作条件得到了改善，可大幅提高农业抗御自然灾害的能力，减少水土流失，对渠道进行防渗节水提高灌溉水的利用率和土地产出率,有助于水资源的可持续利用和农业生产的可持续发展，扩大了生产规模。</t>
  </si>
  <si>
    <t>AKT25-017-26</t>
  </si>
  <si>
    <t>阿克陶镇奥达艾日克村排碱渠清淤项目</t>
  </si>
  <si>
    <t>对阿克陶镇奥达艾日克村9条排碱渠共计6.27公里进行清淤，包含6处清淤堵点，3座配套建筑物（过水涵洞）。</t>
  </si>
  <si>
    <t>通过项目实施1.清除渠道中的淤泥、杂物，保持水流畅通。2.可以减少渠道周边水土流失，恢复渠道生态功能。3.可以减少农田盐碱化面积，改善土壤质量，促进农作物增产增收。</t>
  </si>
  <si>
    <t>通过项目实施可以改善种植条件，降低种植成本，增产效益能长期保障群众收益，保障农户长期增产增收。</t>
  </si>
  <si>
    <t>AKT25-17-27</t>
  </si>
  <si>
    <t>阿克陶县恰尔隆镇其克尔铁热克村2025年防渗渠建设项目</t>
  </si>
  <si>
    <t>2025年7月-2025年9月</t>
  </si>
  <si>
    <t>新建防渗渠5公里，设计流量0.3-1.5m³/s，及附属配套设施。</t>
  </si>
  <si>
    <t>通过项目实施进一步改善辖区内农业灌溉条件，保障农田灌溉用水，提高农田粮食产量。</t>
  </si>
  <si>
    <t>进一步提升水资源利用率，完善农业灌溉设施基础设施保障，促进农业发展，带动农户增产增收。</t>
  </si>
  <si>
    <t xml:space="preserve"> 陶党农领办发〔2025〕4号</t>
  </si>
  <si>
    <t>产业园（区）</t>
  </si>
  <si>
    <t>其他（合作社补助、壮大村集体经济）</t>
  </si>
  <si>
    <t>AKT25-ZD019-1</t>
  </si>
  <si>
    <t>塔尔乡塔尔阿巴提村2025年扶持壮大村集体项目</t>
  </si>
  <si>
    <t>塔尔乡塔尔阿巴提村</t>
  </si>
  <si>
    <t>开展小龙虾养殖，建设池塘、伺料房和仓库等配套设施。用于壮大村集体经济。</t>
  </si>
  <si>
    <t>采用“村集体+合作社+农户”的模式，与周边农户签订合作协议。公司提供虾苗、技术指导和销售渠道，农户负责养殖管理。收益按照一定比例进行分配，确保农户获得稳定的收入。 发展小龙虾加工产业，提高产品附加值。与食品加工厂、餐饮企业等建立合作关系，拓宽销售渠道。同时，开发小龙虾旅游项目，如小龙虾垂钓、农家乐等，增加收入来源。</t>
  </si>
  <si>
    <t>带动周边农户就业2人以上，每人每月工资不少于两千元，开展小龙虾养殖技术培训4次，提高当地农民的养殖技术水平</t>
  </si>
  <si>
    <t>AKT25-ZD019-2</t>
  </si>
  <si>
    <t>塔尔乡巴格艾格孜村民宿改造建设项目</t>
  </si>
  <si>
    <t>塔尔乡巴格艾格孜村</t>
  </si>
  <si>
    <t>结合塔尔乡旅游发展和巴格艾格孜村现有资产实际，计划将巴格艾格孜村老旧村委会改造成旅游接待点（民宿），主要对室内房间、屋顶等基础设施进行隔离加固，配套采购民宿建设设施，项目建成后资产归村集体所有，采取村集体+合作社+个体的经营方式创收。</t>
  </si>
  <si>
    <t>以村股份经济合作社或者企业承包的经营模式，发展餐饮业。不断壮大村集体经济，增加脱贫人口（监测对象）帮扶收益，持续稳定收入，增加产业发展动力。直接带动至少两人就业，每人每月2500元左右。</t>
  </si>
  <si>
    <t>以村股份经济合作社或者企业承包的经营模式，发展旅游业。不断壮大村集体经济，带动脱贫人口（监测对象）帮扶收益，持续稳定收入，增加产业发展动力，</t>
  </si>
  <si>
    <t>AKT25-ZD019-4</t>
  </si>
  <si>
    <t>克孜勒陶镇喀尔乌勒村榨油车间建设项目</t>
  </si>
  <si>
    <t>克孜勒陶镇喀尔乌勒村</t>
  </si>
  <si>
    <t>结合克孜勒陶镇实际 要，计划投资102万元采购榨油设备，在丝路佳苑打造榨油车间，由镇政府统一进行采购，验收合格后移交村委会进行管理，资产及收益归村集体所有。项目建成后由村股份制合作社进行经营，预计年收益5万元。每年收益百分之五，用于壮大村集体经济。</t>
  </si>
  <si>
    <t>所产生收益预计纯利润在5万/年，其中70%用于群众分红，20%用于村集体运转，10%用于设备维修等。</t>
  </si>
  <si>
    <t>以村股份经济合作社或者企业承包的经营模式，不断壮大村集体经济，带动脱贫人口（监测对象）帮扶收益，持续稳定收入，增加产业发展动力。</t>
  </si>
  <si>
    <t>AKT25-ZD019-9</t>
  </si>
  <si>
    <t>恰尔隆镇吉朗德村2025年扶持发展新型农村集体经济建设项目</t>
  </si>
  <si>
    <t>恰尔隆镇吉朗德村</t>
  </si>
  <si>
    <t>新建大棚2座（1440平方米/座），含水电、戈壁挖方、土方回填及棉被、棚膜、卷帘机、水肥一体机、滴灌等附属设备。项目建成后由村级领办的公司运行，带动2-4名群众就业增加收入，预计年收益4.5万元。</t>
  </si>
  <si>
    <t>通过实施该项目可壮大村集体收入，可增加村集体开发公岗，更多的提供就业岗位，促进农户发展种殖业，可带动2-4名农户就业增收1-3万元，提高农户生活质量。</t>
  </si>
  <si>
    <t>不断壮大村委会集体经济收入，服务更多群众，同时每年可稳定带动群众实现就近就业，引导群众学习种植技术，激发群众内生动力，促进群众发展大棚种植，壮大村集体经济。</t>
  </si>
  <si>
    <t>AKT25-ZD019-10</t>
  </si>
  <si>
    <t>恰尔隆镇麻扎窝孜村2025年扶持发展新型农村集体经济建设项目</t>
  </si>
  <si>
    <t>恰尔隆镇麻扎窝孜村</t>
  </si>
  <si>
    <t>AKT25-008-26</t>
  </si>
  <si>
    <t>阿克陶县托尔塔依农牧业投资有限责任公司农机采购项目</t>
  </si>
  <si>
    <t>阿克陶县托尔塔依农牧业投资有限责任公司红旗党支部</t>
  </si>
  <si>
    <t>2025年12月-2025年12月</t>
  </si>
  <si>
    <t>采购一台2204轮式拖拉机，轮距（前轮1860mm-2250mm，后轮1780mm-2160mm），最小离地间隙460mm，最小使用质量8110kg，标准配重（前/后）810kg/360kg，档位数（前进/倒退）24/8，主变速箱4档位，副变速箱（3+1）*2。</t>
  </si>
  <si>
    <t>阿克陶县农业技术推广中心</t>
  </si>
  <si>
    <t>梁亚斌</t>
  </si>
  <si>
    <t>1.数量指标：购买1台2204拖拉机。2.质量指标：项目验收合格率100%。3.时效指标：项目开工时间2025年12月。4.服务对象满意度指标：受益群众满意度≥95%。</t>
  </si>
  <si>
    <t>促进公司产业升级，带动当地就业增收，助力乡村振兴发展。</t>
  </si>
  <si>
    <t>AKT25-ZD019-11</t>
  </si>
  <si>
    <t>农机采购项目</t>
  </si>
  <si>
    <t>引进2104拖拉机（大后桥）一台、残膜回收机一台、五铧犁一台、三折联合整地机一台。</t>
  </si>
  <si>
    <t xml:space="preserve">1.数量指标：购买1台大马力拖拉机、残膜回收机1台、五铧犁1台、三折联合整地机1台。2.质量指标：项目验收合格率100%。3.时效指标：项目开工时间2025年3月。4.社会效益指标：受益群众100人。5.生态效益指标：耕地质量（比上年提高）。6.可持续性影响指标：保障受益户种植收入（长期）。7.服务对象满意度指标：受益群众满意度≥95%。
</t>
  </si>
  <si>
    <t>通过实施该项目能达到以下几方面目标：
1.保障粮食安全:通过开展机械化服务。小块田变大块田，提升耕地质量提升粮食生产能力，有助于保障国家粮食安全，满足人民对粮食的基本需求。
2.推动农业现代化:项目实施促进农业机械化，推动农业向现代化、集约化、规模化方向发展。
3.促进农村经济发展:带动农业社会化服务的发展，促进农村经济的繁荣。
4.增加收入:通过机械化作业加快农业发展，增加家庭收入。
5.降低生产成本:通过开展农业社会化服务，有助于降低农民的生产成本，提高生产效益。
6.提升生产技能:项目实施过程中，农民可以学习到先进的农业机械技能和管理经验，提升自身素质和生产技能。</t>
  </si>
  <si>
    <t>产业服务支撑项目</t>
  </si>
  <si>
    <t>智慧（数字）农业</t>
  </si>
  <si>
    <t>产业科技服务</t>
  </si>
  <si>
    <t>人才培养</t>
  </si>
  <si>
    <t>农业社会化服务</t>
  </si>
  <si>
    <t>金融保险配套项目</t>
  </si>
  <si>
    <t>小额贷款贴息</t>
  </si>
  <si>
    <t>AKT25-024</t>
  </si>
  <si>
    <t>小额信贷</t>
  </si>
  <si>
    <t>阿克陶县</t>
  </si>
  <si>
    <t>2025年脱贫人口小额信贷款贴息，涉及12个乡镇，涉及4812户，预计贷款金额11489.51万元，计划投资472万元</t>
  </si>
  <si>
    <t>财政局</t>
  </si>
  <si>
    <t>张秀芳</t>
  </si>
  <si>
    <t>小额信贷主要用于补贴发展畜牧养殖、种植业等，激发已脱贫户（含监测对象家庭）生产发展、巩固提升的内生动力，促进已脱贫户（含监测对象家庭）增收，提高已脱贫户（含监测对象家庭）自我发展能力。</t>
  </si>
  <si>
    <t>通过金融扶贫的方式，激发内生动力，支持有自主发展能力的已脱贫户（含监测对象家庭）发展产业，自主致富</t>
  </si>
  <si>
    <t>小额信贷风险补偿金</t>
  </si>
  <si>
    <t>特色产业保险保费补助</t>
  </si>
  <si>
    <t>新型经营主体贷款贴息</t>
  </si>
  <si>
    <t>防贫保险（基金）</t>
  </si>
  <si>
    <t>就业项目</t>
  </si>
  <si>
    <t>务工补助</t>
  </si>
  <si>
    <t>交通费补助</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</si>
  <si>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</si>
  <si>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</si>
  <si>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</si>
  <si>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</si>
  <si>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</si>
  <si>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</si>
  <si>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</si>
  <si>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</si>
  <si>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</si>
  <si>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</si>
  <si>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</si>
  <si>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</si>
  <si>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</si>
  <si>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AKT25-039</t>
  </si>
  <si>
    <t>阿克陶县农村公路路管员、护路员养护项目</t>
  </si>
  <si>
    <t xml:space="preserve"> 1.巴仁乡聘用150名易返贫脱贫监测户和易致贫边缘户，2025年计划投资180万元；
2.皮拉勒乡聘用200名易返贫脱贫监测户和易致贫边缘户，2025年计划投资240万元；
3.玉麦镇聘用110名易返贫脱贫监测户和易致贫边缘户，2025年计划投资132万元；
4.阿克陶镇聘用91名易返贫脱贫监测户和易致贫边缘户，2025年计划投资109.2万元；
5.奥依塔克镇聘用40名易返贫脱贫监测户和易致贫边缘户，2025年计划投资48万元；
6.布伦口乡聘用30名易返贫脱贫监测户和易致贫边缘户，2025年计划投资36万元；
7.加马铁热克乡聘用65名易返贫脱贫监测户和易致贫边缘户，2025年计划投资78万元；
8.喀热开其克乡聘用30名易返贫脱贫监测户和易致贫边缘户，2025年计划投资36万元；
9.木吉乡聘用15名易返贫脱贫监测户和易致贫边缘户，2025年计划投资18万元；
10.恰尔隆镇聘用59名易返贫脱贫监测户和易致贫边缘户，2025年计划投资70.8万元；
11.塔尔乡聘用35名易返贫脱贫监测户和易致贫边缘户，2025年计划投资42万元；
12.克孜勒陶镇聘用175名易返贫脱贫监测户和易致贫边缘户，2025年计划投资210万元。</t>
  </si>
  <si>
    <t>交通运输局</t>
  </si>
  <si>
    <t>孔卫钢</t>
  </si>
  <si>
    <t>1、巴仁乡农村道路日常养护管理224公里；
2、皮拉勒乡农村道路日常养护管理309公里；
3、玉麦乡农村道路日常养护管理171公里；
4、阿克陶镇农村道路日常养护管理265公里；
5、奥依塔克镇农村道路日常养护管理110公里；
6、布伦口乡农村道路日常养护管理92公里；
7、加马铁热克乡农村道路日常养护管理140公里；
8、喀热开其克乡农村道路日常养护管理89公里；
9、木吉乡农村道路日常养护管理64公里；
10、恰尔隆乡农村道路日常养护管理183公里；
11、塔尔乡农村道路日常养护管理191公里；
12、克孜勒陶乡农村道路日常养护管理305公里。加强我县农村公路的日常养护工作，有效提升道路安全水平，提升道路使用寿命，改善通行服务水平群众满意度。</t>
  </si>
  <si>
    <t>对全县1000名易返贫脱贫监测户和易致贫边缘户每月发放养护工资1000元/人，带动收入的同时进一步做好全县农村公路的养护工作。</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</si>
  <si>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</si>
  <si>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</si>
  <si>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</si>
  <si>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</si>
  <si>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AKT25-041-1</t>
  </si>
  <si>
    <t>阿克陶县塔尔乡阿勒马勒克村、巴格艾格孜村道路提升改造2025年中央财政以工代赈项目</t>
  </si>
  <si>
    <t>塔尔乡阿勒马勒克村、巴格艾格孜村</t>
  </si>
  <si>
    <t>农村道路提升改造3.3公里，及附属配套设施。</t>
  </si>
  <si>
    <t>进一步提升农村公共基础设施保障水平，预计带动就业100人，发放劳务报酬118万元，开展技能培训86人。</t>
  </si>
  <si>
    <t>预计带动就业100人，发放劳务报酬118万元，开展技能培训86人。</t>
  </si>
  <si>
    <t>AKT25-041-2</t>
  </si>
  <si>
    <t>阿克陶县塔尔乡巴格村、库祖村道路提升改造2025年中央财政以工代赈项目</t>
  </si>
  <si>
    <t>塔尔乡巴格村、库祖村</t>
  </si>
  <si>
    <t>进一步提升农村公共基础设施保障水平，预计带动就业80人，发放劳务报酬105万元，开展技能培训68人。</t>
  </si>
  <si>
    <t>预计带动就业80人，发放劳务报酬105万元，开展技能培训68人。</t>
  </si>
  <si>
    <t>AKT25-041-3</t>
  </si>
  <si>
    <t>阿克陶县加马铁热克乡赛克孜艾日克村道路提升改造2025年中央财政以工代赈项目</t>
  </si>
  <si>
    <t>农村主干道路提升改造4.2公里，入户道路硬化以及附属配套设施建设。</t>
  </si>
  <si>
    <t>进一步提升农村公共基础设施保障水平，预计带动就业70人，发放劳务报酬82万元，开展技能培训36人。</t>
  </si>
  <si>
    <t>预计带动就业70人，发放劳务报酬82万元，开展技能培训36人。</t>
  </si>
  <si>
    <t>AKT25-041-4</t>
  </si>
  <si>
    <t>阿克陶镇诺库其艾日克村村级道路建设项目</t>
  </si>
  <si>
    <t>阿克陶镇诺库其艾日克村</t>
  </si>
  <si>
    <t>2025年4月-2025年12月</t>
  </si>
  <si>
    <t>新建硬化道路（沥青路面）2.144km，路基路面宽8.5/8.0m,技术标准为三级公路，设计速度40km/h，含路基、路面、桥涵及其他附属设施。</t>
  </si>
  <si>
    <t>完成2.144公里道路建设任务，完善了阿克陶县南侧农业产业园、畜牧产业园至县城环城南路区域路网，进一步缓解重载车辆对县城交通的影响，改善通行条件同时降低行车安全隐患。</t>
  </si>
  <si>
    <t>充分调动好、发挥好、保护好农民群众的积极性，广泛发动群众参与务工，增加农民群众阶段性的务工收入，为农民群众出行和产业发展提供便利条件。</t>
  </si>
  <si>
    <t>AKT25-041-6</t>
  </si>
  <si>
    <t>玉麦镇村级道路维修建设项目</t>
  </si>
  <si>
    <t>玉麦镇恰格尔村、尤喀克霍伊拉村、库尼萨克村</t>
  </si>
  <si>
    <t>计划维修道路（沥青/混凝土）路面7km，切实改变项目区群众出行难的问题，明显改善项目区贫困落后的交通运输状况，55万元/km，计划投资385万元。其中：恰格尔村1km、尤喀克霍伊拉村3km、库尼萨克村3km。</t>
  </si>
  <si>
    <t>维修建设公路7公里，改善了乡村道路基础硬件设施，增强了乡村发展动力，改变了乡村村容村貌，改善了交通道路通行环境，减少了乡村交通道路事故，为乡村高质量发展提供有力保障，促进乡村经济社会稳步发展，为乡村振兴发展奠定坚实基础。</t>
  </si>
  <si>
    <t>AKT25-041-10</t>
  </si>
  <si>
    <t>阿克陶县布伦口乡苏巴什村级道路建设项目</t>
  </si>
  <si>
    <t>新建苏巴什村沿314国道至村委会道路提升改造硬化道路3.2km，路面宽度7m,含路基路面、桥涵及其他附属设施；总投资360万元。</t>
  </si>
  <si>
    <t>提升改造314国道连接苏巴什村委会村级道路，方便当地群众出行，同时可以改善现有旅游基础设施条件。</t>
  </si>
  <si>
    <t>方便当地群众出行，同时可以改善现有旅游基础设施条件，促进旅游产业发展增收。</t>
  </si>
  <si>
    <t>AKT25-041-11</t>
  </si>
  <si>
    <t>布伦口乡苏巴什村、盖孜村库齐喀尔齐草场桥梁改造建设项目</t>
  </si>
  <si>
    <t>布伦口乡苏巴什村、盖孜村</t>
  </si>
  <si>
    <t>为苏巴什村图尔布伦草场建设一座长20米、宽4米、高6米的桥梁，为盖孜村库齐喀尔齐草场建设桥涵一座3米宽，25米长，5米高，涵洞2个</t>
  </si>
  <si>
    <t>改善牧民群众畜牧产业发展设施条件。</t>
  </si>
  <si>
    <t>为持续发展畜牧产业，方便牧民群众前往草原放牧、打草。</t>
  </si>
  <si>
    <t>AKT25-041-14</t>
  </si>
  <si>
    <t>阿克陶县木吉乡阿拉木图道路建设项目</t>
  </si>
  <si>
    <t>木吉乡木吉村</t>
  </si>
  <si>
    <t>修建23km道路，沥青路面宽4.5m，路肩0.5-0.8m。</t>
  </si>
  <si>
    <t>完成道路建设项目，帮助项目村完善基础设施，改善出行条件，加速经济发展。</t>
  </si>
  <si>
    <t>帮助项目村完善基础设施，改善出行条件，使牧民上下换勤更加安全。</t>
  </si>
  <si>
    <t>AKT25-041-15</t>
  </si>
  <si>
    <t>皮拉勒乡村级道路建设项目</t>
  </si>
  <si>
    <t>皮拉勒乡霍伊拉阿勒迪村、皮拉勒村、乌尊拉村、依克其来村、依也勒干村、阿克提其村、托格其村</t>
  </si>
  <si>
    <t>项目总投资1800万元，新改建硬化道路（沥青/混凝土路面）30公里,四级公路标准，路基宽度4-6.5m,路面宽度3.5-6m,设计速度20km/h，含路基、路面、桥涵及其他附属设施。投资估算按照四级公路标准60万元/km.</t>
  </si>
  <si>
    <t>项目建设里程≥30公里，建筑工程费用≤60万元/km,沥青路面道路工程设计使用年限≥8年，群众满意度≥95%</t>
  </si>
  <si>
    <t>切实改变阿克陶县皮拉勒乡8个村共5265户22663名群众，其中脱贫户4892户18926人出行难，交通运输落后的状况，加快开发建设、改善出行条件，助力乡村生态振兴，建设美丽乡村。</t>
  </si>
  <si>
    <t>AKT25-041-16</t>
  </si>
  <si>
    <t>乌鲁克恰提乡至穆呼至木吉乡公路（阿克陶段）</t>
  </si>
  <si>
    <t>项目总投资13700万元，路线采用三级公路标准建设，路基宽度7.5m，路面宽度6.5m，阿克陶县境内全长14.313km。投资估算按照标准957.17万元/km。</t>
  </si>
  <si>
    <t>完成道路建设项目，完善乌鲁克恰提乡至穆呼至木吉乡公路网络，促进“交通+旅游”融合发展和矿产资源开发利用，加快经济发展。</t>
  </si>
  <si>
    <t>完善乌鲁克恰提乡至穆呼至木吉乡公路网络，促进“交通+旅游”融合发展和矿产资源开发利用，加快经济发展，助力乡村生态振兴。</t>
  </si>
  <si>
    <t>AKT25-041-17</t>
  </si>
  <si>
    <t>阿克陶县2025年村级道路建设项目</t>
  </si>
  <si>
    <t>阿克陶镇诺库其艾日克村、央其买里村；加马铁热克乡赛克孜艾日克村、喀什博依村；木吉乡琼让村；玉麦镇库尼萨克村；巴仁乡墩巴格村、古勒巴格村、库木村、也勒干村、加依村；</t>
  </si>
  <si>
    <t>新/改建硬化道路（沥青/混凝土）20.3km，其中：阿克陶镇诺库其艾日克村2km，奥达艾日克村3km；加马铁热克乡赛克孜艾日克村3km;喀什博依村2km；木吉乡琼让村2km；玉麦镇库尼萨克村5km；巴仁乡墩巴格村0.47公里、古勒巴格村1.778km、库木村0.44km、也勒干村1.579km、加依村1.033km；路基宽度为4-6.5m，路面宽度为3.5-6m；设计速度20km/小时，含路基、路面、桥涵及其他附属设施。维修原种场桥梁，长53m，宽5.5m，高4.8m。</t>
  </si>
  <si>
    <t>完成20.3公里道路建设任务，完善交通基础设施建设，改善沿线居民的交通出行状况，为做好新时代“三农”工作提供坚强交通运输保障。</t>
  </si>
  <si>
    <t>AKT25-041-18</t>
  </si>
  <si>
    <t>奥依塔克镇村内道路硬化建设项目</t>
  </si>
  <si>
    <t>奥依塔克镇恰勒玛艾日克村、皮拉勒村、奥依塔克村</t>
  </si>
  <si>
    <t>新建硬化道路（沥青/混凝土路面)8千米，路面宽度为3.5-5米，设计速度20千米/小时，含路基、路面、桥涵及其他附属配套设施。其中恰勒玛艾日4千米、皮拉勒村2千米、奥依塔克村2千米，计划投资640万元。</t>
  </si>
  <si>
    <t>专项整治“断头路",做好入户路，打通村民出行的最后一公里。</t>
  </si>
  <si>
    <t>AKT25-041-19</t>
  </si>
  <si>
    <t>巴仁乡道路提升改造项目</t>
  </si>
  <si>
    <t>巴仁乡库尔干村、巴仁村</t>
  </si>
  <si>
    <t>1.巴仁村新/改建硬化道路8.7公里,路基宽度4m-6.5m,路面宽度3.5m-6m,含路基、路面、桥涵及其他附属设施，预计投资380万元。
2.库尔干村改建硬化道路1.9公里,路基宽度12m,路面宽度12m,含路基、路面、桥涵及其他附属设施，预计投资240万元；</t>
  </si>
  <si>
    <t>通过项目实施，方便群众出行，提升居民生活幸福指数,建设美丽乡村。有效推动巩固拓展脱贫攻坚同乡村振兴有效衔接工作。</t>
  </si>
  <si>
    <t>项目建成后，可有效改善村民出行条件，降低农产品运输成本，促进农产品流通销售，充分调动好、发挥好群众积极性，增加村民收入。</t>
  </si>
  <si>
    <t>AKT25-041-20</t>
  </si>
  <si>
    <t>阿克陶县加马铁热克乡2025年村级道路建设项目</t>
  </si>
  <si>
    <t>对喀什博依村新建硬化道路（混凝土路面）2.9公里，路面宽度5-6米，路基宽度5.5-6.5米，设计速度20km/h,含路基、路面及其他附属设施。</t>
  </si>
  <si>
    <t>通过实施该项目可进一步加快发展产业以及改善群众出行条件，助力乡村生态振兴，建设美丽乡村。</t>
  </si>
  <si>
    <t>产业路、资源路、旅游路建设</t>
  </si>
  <si>
    <t>AKT25-042-1</t>
  </si>
  <si>
    <t>阿克陶县巴仁产业路建设2025年中央财政以工代赈项目</t>
  </si>
  <si>
    <t>巴仁乡阔洪其村、吐尔村、库木村</t>
  </si>
  <si>
    <t>新建产业路9.7公里，及配套设施，混凝土路面，路面宽度3米-4.5米。</t>
  </si>
  <si>
    <t>完成产业路修建9.7公里，惠及人口≥150人；使群众满意度达到90%以上；带动务工群众80人，发放劳务报酬75万以上。</t>
  </si>
  <si>
    <t>一是完善产业发展的基层设施；提升群众的生活条件和居住环境，提升群众的获得感和幸福感；极大方便群众出行和劳作；二是通过以工代赈，增加务工群众收入</t>
  </si>
  <si>
    <t>AKT25-042-2</t>
  </si>
  <si>
    <t>恰尔隆镇产业路建设项目</t>
  </si>
  <si>
    <t>恰尔隆镇昆仑佳苑社区</t>
  </si>
  <si>
    <t>对大棚区道路进行硬化，新建硬化道路（沥青）2.2公里,路基宽度4-6.5m,路面宽度3.5-6m,设计速度20km/h，含路基、路面及其他附属设施。</t>
  </si>
  <si>
    <t>完成2公里道路建设任务，完善交通基础设施建设，改善沿线居民的交通出行状况，为做好新时代“三农”工作提供坚强交通运输保障。</t>
  </si>
  <si>
    <t>AKT25-042-3</t>
  </si>
  <si>
    <t>阿克陶县巴仁乡库木村产业路建设项目</t>
  </si>
  <si>
    <t>巴仁乡库木村</t>
  </si>
  <si>
    <t>新建沥青道路2.19公里,路基宽度4.5m,路面宽度3.5m，含路基、路面及其他附属设施。</t>
  </si>
  <si>
    <t>通过实施该项目，方便群众出行，提升居民生活幸福指数，建设美丽乡村，有效推动巩固拓展脱贫攻坚成果同乡村振兴有效衔接工作。</t>
  </si>
  <si>
    <t>农村供水保障（饮水安全）设施建设</t>
  </si>
  <si>
    <t>电力设施及维修改造</t>
  </si>
  <si>
    <t>数字乡村建设（信息通信基础设施建设、数字化、智能化建设等）</t>
  </si>
  <si>
    <t>农村清洁能源设施（燃气、户用光伏、风电、水电、农村生物质能源、北方地区清洁取暖等）</t>
  </si>
  <si>
    <t>AKT25-046-1</t>
  </si>
  <si>
    <t>巴仁乡吐尔村乡村驿站建设项目</t>
  </si>
  <si>
    <t>巴仁乡吐尔村</t>
  </si>
  <si>
    <t>2025年3月-2025年12月</t>
  </si>
  <si>
    <t>依托昆仑大道，建设加油、加气、充电综合服务站1座，占地面积7000㎡，建设及购置相应配套附属设施、设备。</t>
  </si>
  <si>
    <t>项目通过租赁的模式增收，壮大村集体经济收入。项目实施后，资产归吐尔村所有。</t>
  </si>
  <si>
    <t>增加壮大村集体经济，部分分红发放给困难群体，带动困难群体增收。</t>
  </si>
  <si>
    <t>AKT25-046-2</t>
  </si>
  <si>
    <t>塔尔塔吉克民族乡巴格村综合能源补给站建设项目</t>
  </si>
  <si>
    <t>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外围围墙等），项目计划投资600万元。</t>
  </si>
  <si>
    <t>该项目建成后采取自营或外承包的方式创收，年收益不低于20万元，解决本地就业2人，同时便于本地群众和游客生产生活旅游能源补给，带动本地群众增收。</t>
  </si>
  <si>
    <t>该项目建成后采取合作的方式经营，助力村集体年收入20万元，带动本地2人就业，预计150人受益</t>
  </si>
  <si>
    <t>AKT25-046-3</t>
  </si>
  <si>
    <t>阿克陶县木吉乡综合能源补给站建设项目</t>
  </si>
  <si>
    <t>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外围铁丝围墙等)</t>
  </si>
  <si>
    <t>1.数量指标：建设4000平方米在综合能源补给站；2.质量指标项目验收合格率100%；3.时效指标：项目计划开工时间2025年5月；4.社会效益指标：受益脱贫户≥200户；5.可持续性影响指标：更有力的发展旅游业，壮大村集体经济；6.服务对象满意度指标：群众满意度≥95%</t>
  </si>
  <si>
    <t>项目建成后采取木吉乡人民政府、阿克陶县旅投公司、克州中石油三方合作的方式创收，乡政府占股百分之75%-80%，可解决本地就业3人。用于壮大村集体经济，招收公益性岗位、救助突发严重困难户和一般户抵御风险、合作社成员分配资金以及村基础设施维修等。</t>
  </si>
  <si>
    <t>农业农村基础设施中长期贷款贴息</t>
  </si>
  <si>
    <t>其他（防洪工程、渠道清淤、草原配套设施）</t>
  </si>
  <si>
    <t>AKT25-048-1</t>
  </si>
  <si>
    <t>奥依塔克镇奥依塔克村山洪沟治理项目</t>
  </si>
  <si>
    <t>奥依塔克镇奥依塔克村</t>
  </si>
  <si>
    <t>奥依塔克村1小队治理山洪沟1条，修建护岸长度2km。</t>
  </si>
  <si>
    <t>AKT25-048-2</t>
  </si>
  <si>
    <t>奥依塔克镇奥依塔克村防洪坝建设项目</t>
  </si>
  <si>
    <t>在奥依塔克村7小队新建防洪堤1条，修建护岸长度4km。</t>
  </si>
  <si>
    <t>AKT25-048-3</t>
  </si>
  <si>
    <t>克州阿克陶县奥依塔克镇皮拉勒村防洪工程</t>
  </si>
  <si>
    <t>皮拉勒村防洪工程治理山洪沟2条，修建护岸1.227km，其中1#山洪沟修建护岸长0.784km，2#山洪沟修建护岸长0.443km，，1#山洪沟设计洪峰流量Q=25.82m3/s, 2#山洪沟设计洪峰流量Q=10.27m3/s,确定工程级别为Ⅴ级，小（2）型。</t>
  </si>
  <si>
    <t>工程建成后有效保护皮拉勒村草地1000亩，保障239户897人的生命财产安全。</t>
  </si>
  <si>
    <t>有效保护皮拉勒村草地1000亩，保障239户897人的生命财产安全。</t>
  </si>
  <si>
    <t>AKT25-048-4</t>
  </si>
  <si>
    <t>克州阿克陶县库山河防洪堤防改造工程</t>
  </si>
  <si>
    <t>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t>
  </si>
  <si>
    <t>本项目覆盖阿克陶县库山河沿线；保护区人口2100人，保护区耕地 1.39万亩，保障了沿线职工群众的生命财产安全。</t>
  </si>
  <si>
    <t>有效保护盖孜河沿线居民2100人、耕地870亩、林地160亩。</t>
  </si>
  <si>
    <t>AKT25-048-5</t>
  </si>
  <si>
    <t>克州阿克陶县布伦口乡托喀依村防洪堤防工程</t>
  </si>
  <si>
    <t>防洪堤防工程治理山洪沟1条，修建护岸1.59km，其中1#护岸修建长度1.228km，2#护岸修建长度0.362km。防洪标准为10年一遇，山洪沟设计洪峰流量Q=30.35m3/s,确定工程级别为Ⅴ级，小（2）型。</t>
  </si>
  <si>
    <t>建成防洪堤有效保护克孜勒陶乡托运布拉克村居民1196人、耕地870亩、林地160亩。</t>
  </si>
  <si>
    <t>AKT25-048-6</t>
  </si>
  <si>
    <t>木吉乡布拉克村草原围栏项目</t>
  </si>
  <si>
    <t>木吉乡布拉克村</t>
  </si>
  <si>
    <t>4.1万亩天然草原拉设27公里围栏，围栏采用铁质柱编制围栏。铁质柱包括挂线柱、加强柱和支撑柱。围栏高度120cm，挂线柱柱距5m，加强柱柱距100m。</t>
  </si>
  <si>
    <t>通过该项目实施，4.1万亩天然草原的植被盖度提高，平均每亩草产量增加4.5公斤，优良牧草比例明显提高，改善草原的生态环境。</t>
  </si>
  <si>
    <t>通过拉设围栏4.1万亩天然草原，平均每亩草产量比以前增加4.5公斤，缓解牲畜的饲草料缺少问题。</t>
  </si>
  <si>
    <t>AKT25-048-7</t>
  </si>
  <si>
    <t>阿克陶县农业防灾减灾体系建设项目</t>
  </si>
  <si>
    <t>阿克陶镇央其买里村、加马铁热克乡赛克孜艾日克村、加马铁热克乡农场社区、玉麦镇玉麦村、巴仁乡阔洪其村</t>
  </si>
  <si>
    <t>在阿克陶镇央其买里村、加马铁热克乡赛克孜艾日克村、加马铁热克乡农场社区、玉麦镇玉麦村、巴仁乡阔洪其村建设农业自然灾害监测体系5套，每套占地面积48平方米（含基础设施建设），每座投资56.103万元，共计280.515万元。</t>
  </si>
  <si>
    <t>阿克陶县人工影响天气办公室</t>
  </si>
  <si>
    <t>艾买提江·阿布力米提</t>
  </si>
  <si>
    <t>气象局</t>
  </si>
  <si>
    <t>郝海霞</t>
  </si>
  <si>
    <t>监测点建成后提高农业精准管理能力，第一时间监测自然灾害发生发展趋势，帮助农技人员、种植大户精准安排农事活动，优化种植计划，减少资源浪费，科学有效提高农作物产量和质量。</t>
  </si>
  <si>
    <t>通过提高农业精准管理能力、优化种植计划、适时精准改善土壤墒情，到达提高农作物产量和质量，实现农户增产增收。</t>
  </si>
  <si>
    <t>AKT25-048-8</t>
  </si>
  <si>
    <t>阿克陶县农业灌溉与牧草产量提升增水保障项目</t>
  </si>
  <si>
    <t>奥依塔克镇、布伦口乡</t>
  </si>
  <si>
    <t>奥依塔克镇和布伦口乡山区布设6套催化增雨（雪）设施装备，每座占地面积48平方（含基础设施配套）。每套30万元，共计180万元。</t>
  </si>
  <si>
    <t>对云水资源进行开发利用，增加山区积雪面积和盆地牧场雨水量。改善土壤墒情增加牧草产量，提升下游农业灌溉用水总量。</t>
  </si>
  <si>
    <t>充分有效利用空中云水资源，增加山区积雪和雨水总量，进而提高牧草产量和河流来水量，促进农牧业发展和农牧民增收。</t>
  </si>
  <si>
    <t>人居环境整治</t>
  </si>
  <si>
    <t>农村卫生厕所改造（户用、公共厕所）</t>
  </si>
  <si>
    <t>农村污水治理</t>
  </si>
  <si>
    <t>AKT25-050-2</t>
  </si>
  <si>
    <t>布伦口乡恰克尔艾格勒村粪污一体化改造建设项目</t>
  </si>
  <si>
    <t>布伦口乡恰克尔艾格勒村</t>
  </si>
  <si>
    <t>计划为恰克尔艾格勒村新建污水主管网4.3公里（含破坏路面及恢复）；新建日处理量100m³/天的一体化污水处理设备1套及其附属配套设施</t>
  </si>
  <si>
    <t>克州生态环境局阿克陶县分局</t>
  </si>
  <si>
    <t>王玉伟</t>
  </si>
  <si>
    <t>王宏毕</t>
  </si>
  <si>
    <t>生活污水处理项目：1、数量指标：村人居环境整治1个，新建污水管网4.3km，2、质量指标项目验收合格率100%，3、时效指标2025年4月-2025年10月；4、项目完工及时率：100%，5、成本指标：工程直接费用：450万元，6、社会效益指标：受益人口数：941人；7、可持续影响指标：工程设计使用年限≥30年；8、受益脱贫人口满意度95%</t>
  </si>
  <si>
    <t>促进良好生活习惯养成，优化村容村貌及营商环境，吸引客流量</t>
  </si>
  <si>
    <t>AKT25-050-7</t>
  </si>
  <si>
    <t>阿克陶县木吉乡人居环境整治项目</t>
  </si>
  <si>
    <t>木吉乡5个片区</t>
  </si>
  <si>
    <t>新建DN300HDPE钢带增强双壁波纹管主排水管（SN8型、环刚度15KN/m2）965米污水提升泵（流量10m3/h、扬程20m、功率0.75kW、含配套电缆、控制柜、配套法兰、连接软管等）1套，修建化粪池并采用MBR膜一体化地埋式污水设备5套</t>
  </si>
  <si>
    <t>生活污水处理项目：1、数量指标：村人居环境整治1个，新建一体化地埋式污水设备5套。2、质量指标项目验收合格率100%，3、时效指标2025年4月-2025年11月；4、项目完工及时率：100%，5、成本指标：工程直接费用：1200万元，6、社会效益指标：受益人口数：2283人；7、可持续影响指标：工程设计使用年限≥30年；8、受益脱贫人口满意度95%</t>
  </si>
  <si>
    <t>1、改善村基础建设和村貌村容及卫生的改善，提高农民整体生活质量。
2、项目实施后将改善环境保护饮用水水源地，预防水污染，促进畜牧业生产</t>
  </si>
  <si>
    <t>AKT25-050-8</t>
  </si>
  <si>
    <t>阿克陶县乡镇环保基础设施提升</t>
  </si>
  <si>
    <t>克孜勒陶镇、喀热开其克乡、塔尔塔吉克乡平原区、布伦口乡政府所在地</t>
  </si>
  <si>
    <t>克孜勒陶镇：新建DN300玻璃钢排水主管道260m,新建预制混凝土污水检查井8座，新建300m3化粪池1座，采购20m3多功能清污车1辆，计划投资100万元。 
布伦口乡：采购及安装4m3三格栅玻璃钢化粪池8个，采购20m3多功能清污车1辆，计划投资35万元。  
喀热开其克乡：新建DN300玻璃钢排水主管道80m,新建300m3化粪池1座，采购20m3多功能清污车1辆，计划投资65万元。 
塔尔塔吉克乡平原区：新建DN300玻璃钢排水主管道490m,新建预制混凝土污水检查井17座，新建300m3化粪池1座，学校旱厕提升改造（改冲水厕所、水、电、暖、内部装修），提升泵2台（流量20m3/h、扬程20m、功率7.5kW、含配套电缆、控制柜、配套法兰、连接软管50m等）计划投资100万元。</t>
  </si>
  <si>
    <t>住建局</t>
  </si>
  <si>
    <t>闫旭波</t>
  </si>
  <si>
    <t>有效解决乡镇所在地污水问题，提升公共卫生环境治理。提升群众生活质量。加快实施乡村振兴战略，推进人居环境整治，切实解决排污问题，尽快改善农村生产生活条件和提升生态质量。</t>
  </si>
  <si>
    <t>减少水污染：污水管网能够有效地收集和处理生活污水，减少污水随意排放造成的环境污染，保护水源地，提高饮水安全。提高生活质量：通过污水管网的建设，可以改善农户的的生活环境，减少因水污染引起的健康问题，提高居农户的生活质量。促进经济发展：污水管网的建设有助于提升农村形象；节约水资源：通过合理的污水处理和再利用，可以节约新鲜水资源，缓解水资源紧张的问题。</t>
  </si>
  <si>
    <t>AKT25-050-9</t>
  </si>
  <si>
    <t>阿克陶县加马铁热克乡塔依社区环保基础设施建设项目</t>
  </si>
  <si>
    <t>加马铁热克乡塔依社区</t>
  </si>
  <si>
    <t>塔依社区距阿克陶县轻工业园区污水处理厂较近，可考虑将社区生活污水接入园区处理厂，沿社区土路敷设排水管网约4km，顺带将社区沿线居民污水接入。</t>
  </si>
  <si>
    <t>减少水污染：污水管网能够有效地收集和处理生活污水，减少污水随意排放造成的环境污染，保护水源地，提高饮水安全。提高生活质量：通过污水管网的建设，可以改善农户的的生活环境，减少因水污染引起的健康问题，提高居农户的生活质量。促进经济发展：污水管网的建设有助于提升农村形象；节约水资源：通过合理的污水处理和再利用，可以节约新鲜水资源，缓解水资源紧张的问题。环境友好：污水管网的建设有助于减少水体污染，保护生态环境，维护生态平衡。提高污水处理效率：通过管网的合理规划和设计，可以提高污水的收集效率和处理效率，减少污水处理厂的运营难度和成本。</t>
  </si>
  <si>
    <t>改造污水管网，改善人居环境</t>
  </si>
  <si>
    <t>AKT25-050-10</t>
  </si>
  <si>
    <t>阿克陶县皮拉勒乡环保基地基础设施建设项目</t>
  </si>
  <si>
    <t>皮拉勒乡政府所在地</t>
  </si>
  <si>
    <t>新建一座污水处理站，新建dn110压力排水管网2km，dn110压力排水管道1km，提升泵站一座。</t>
  </si>
  <si>
    <t>提升人居环境，提高群众生活品质，提高农户居住环境安全性。</t>
  </si>
  <si>
    <t>改善村基础建设和村貌村容及卫生的改善，提高农民整体生活质量</t>
  </si>
  <si>
    <t>农村垃圾治理</t>
  </si>
  <si>
    <t>AKT25-051-1</t>
  </si>
  <si>
    <t>克孜勒陶镇托云都克村掩埋场建设项目</t>
  </si>
  <si>
    <t>在距离村委会8公里处建设0.5万立方米垃圾掩埋场1座</t>
  </si>
  <si>
    <t>改善村容村貌及村民生活环境，进一步完善农村生活垃圾收运处置体系。</t>
  </si>
  <si>
    <t>改善人居环境，提升居民生活幸福指数，有效改善农村生态环境，建设美丽乡村</t>
  </si>
  <si>
    <t>AKT25-051-2</t>
  </si>
  <si>
    <t>布伦口乡垃圾处理场建设项目</t>
  </si>
  <si>
    <t>布伦口乡盖孜村、恰克尔艾格勒村、托喀依村、苏巴什村</t>
  </si>
  <si>
    <t>建设垃圾处理场（4座），每座0.5万立方米，高4.5米，其中：苏巴什村1座，盖孜村1座，恰克尔艾格勒村1座，托喀依村1座。</t>
  </si>
  <si>
    <t>改善村容村貌及村民生活环境，营造美丽环境氛围，吸引更多游客。</t>
  </si>
  <si>
    <t>村容村貌提升</t>
  </si>
  <si>
    <t>AKT25-052-1</t>
  </si>
  <si>
    <t>阿克陶县巴仁乡古勒巴格村人居环境整治2025年中央财政以工代赈项目</t>
  </si>
  <si>
    <t>农村主干道提升改造5.2公里，入户道路硬化及其他配套附属设施建设。</t>
  </si>
  <si>
    <t>进一步提升农村公共基础设施保障水平，预计带动就业100人，发放劳务报酬119万元，开展技能培训86人。</t>
  </si>
  <si>
    <t>AKT25-052-2</t>
  </si>
  <si>
    <t>阿克陶县加马铁热克乡阔纳霍依拉村人居环境整治2025年中央财政以工代赈项目</t>
  </si>
  <si>
    <t>加马铁热克乡阔纳霍依拉村</t>
  </si>
  <si>
    <t>农村主干道提升改造5公里，入户道路硬化以及附属配套设施建设。</t>
  </si>
  <si>
    <t>AKT25-052-3</t>
  </si>
  <si>
    <t>阿克陶县阿克陶镇公共基础设施建设2025年中央财政以工代赈项目</t>
  </si>
  <si>
    <t>阿克陶镇喀依恰艾日克村</t>
  </si>
  <si>
    <t>新建及改造农村道路7公里，及附属配套设施等；</t>
  </si>
  <si>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30%的基础上，尽最大可能提高发放比例。本项目发放劳务报酬不低于215万元，组织群众参与工程建设不低于110人。组织务工群众开展技能培训45人。</t>
  </si>
  <si>
    <t>项目的实施不但改善人居环境，村民生产生活条件、农民生活方式，提高农民素质，真正体现精神文明和物质文明的双赢。而且可带动群众参与工程建设不低于110人，发放劳务报酬不低于215万元。组织务工群众开展技能培训45人。</t>
  </si>
  <si>
    <t>农村公共服务</t>
  </si>
  <si>
    <t>乡村学校建设或改造（含幼儿园）</t>
  </si>
  <si>
    <t>村卫生室标准化建设</t>
  </si>
  <si>
    <t>农村养老设施建设（养老院、幸福院、日间照料中心等）</t>
  </si>
  <si>
    <t>公共照明设施</t>
  </si>
  <si>
    <t>开展县乡村公共服务一体化示范创建</t>
  </si>
  <si>
    <t>AKT25-SFC001-1</t>
  </si>
  <si>
    <t>加马铁热克乡赛克孜艾日克村基础设施提升改造项目</t>
  </si>
  <si>
    <t>对赛克孜艾日克村主干道旁修建防渗渠约6公里；新建道路3.8公里；对沿街8.8公里道路进行提升改造以及地面硬化；对1000亩土地安装滴灌及其配套附属；对60亩水塘周边基础设施进行提升改造；并对农户前庭后院土地进行整治、复垦等。</t>
  </si>
  <si>
    <t>通过项目实施，建设美丽乡村，促进农村经济社会科学发展，提升农民生活水平，加快城乡一体进程，推进新农村建设合生态文明建设的主要抓手。提升改造现有的农贸市场，扩大就业创业平台。</t>
  </si>
  <si>
    <t>充分调动好、发挥好、保护好农民群众的积极性，广泛发动群众参与务工，为农民群众出行和产业发展提供便利条件。</t>
  </si>
  <si>
    <t>AKT25-SFC001-2</t>
  </si>
  <si>
    <t>阿克陶县玉麦镇阿勒吞其村示范村建设项目</t>
  </si>
  <si>
    <t>玉麦镇阿勒吞其村</t>
  </si>
  <si>
    <t>1.围绕巴扎、牛羊交易市场、夜市等产业示范点，文化广场；垃圾处理设备、垃圾收集点等，对沿街商铺提升改造，沿街、沿小队道路两侧居民房前、屋后进行基础设施建设及提升改造；入户路硬化1.5公里，计划投资3000万元。
2.玉麦镇阿勒吞其村913户农户铺设污水管道以及相关污水处理配套设施，管道长度45公里，投资2000万元。</t>
  </si>
  <si>
    <t>完成阿勒吞其村示范村建设项目，围绕巴扎、牛羊交易市场、夜市等产业示范点；文化广场；垃圾处理设备、垃圾收集点等，对沿街商铺提升改造；对沿街、沿小队道路两侧居民房前、屋后进行基础设施建设及提升改造，新建入户道路；有效推动本村公共服务、人居环境、农产品销售等。</t>
  </si>
  <si>
    <t>提升公共服务水平的同时主推旅游产业的发展，提升群众幸福指数。充分调动好、发挥好、保护好农民群众的积极性，广泛发动群众参与务工，增加农民群众阶段性的务工收入，为农民群众出行和产业发展提供便利条件。</t>
  </si>
  <si>
    <t>AKT25-SFC001-3</t>
  </si>
  <si>
    <t>奥依塔克镇奥依塔克村乡村振兴示范村建设项目</t>
  </si>
  <si>
    <t>续建</t>
  </si>
  <si>
    <t>1、奥依塔克镇游客服务中心旁硬化道路（两公里）；打造星空房营地35亩，房车营地一处；配套停车场等设施。2、冰川大门(红山口)：打造商铺经营区，配套房车营地、停车场等设施。小计1603.229703万元</t>
  </si>
  <si>
    <t>充分利用克州冰川公园旅游资源，引导农牧民开设民宿，推动旅游产业发展，吸纳5人就业，促进本地农牧民群众增收，改善村容村貌及卫生，有效提高已脱贫户（含监测对象）家庭生活质量；构建污水处理系统，改善人居环境，提升居民生活幸福指数,建设美丽乡村。有效推动巩固拓展脱贫攻坚成果同乡村振兴有效衔接工作，预计吸纳200人参与工程建设，增收200万元。</t>
  </si>
  <si>
    <t>吸纳200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</si>
  <si>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AKT25-SFC001-5</t>
  </si>
  <si>
    <t>巴仁乡巴仁村乡村振兴示范村建设项目</t>
  </si>
  <si>
    <t>巴仁乡巴仁村</t>
  </si>
  <si>
    <t>（1）新建污水主管道预计19公里，配套污水检查井、6立方米三格式化粪池等配套附属设施建设。（2）新建水渠预计3.7公里；道路提升改造总长度预计6.3公里，并配套相关附属设施建设；对村内基础设施进行整体的提升改造，补齐乡村基础设施短板。</t>
  </si>
  <si>
    <t>通过项目实施，改善村容村貌及卫生，群众家庭生活质量；构建污水处理系统，改善人居环境，提升居民生活幸福指数,建设美丽乡村。有效推动巩固拓展脱贫攻坚同乡村振兴有效衔接工作。</t>
  </si>
  <si>
    <t>改善农户公共生活环境卫生，改善村容村貌，有效提农户生活质量；控制疾病散播，防止因病返贫，逐步实现城乡基础服务均等化；改善人居环境，提升农户生活幸福指数。有效推动巩固拓展脱贫攻坚同乡村振兴有效衔接工作。</t>
  </si>
  <si>
    <t>AKT25-SFC001-6</t>
  </si>
  <si>
    <t>巴仁乡库尔干村乡村振兴示范村建设项目</t>
  </si>
  <si>
    <t xml:space="preserve">（1）新建污水主管道16公里，配套污水检查井、6立方米三格式化粪池等配套附属设施建设。（2）对村内道路进行基础设施建设，包括加宽路面，沥青路面翻新，地面硬化，安装路沿石及修补预计13公里,新建U形渠预计6.5公里，并配套相关附属设施建设。对村内基础设施进行整体的提升改造，补齐乡村基础设施短板。（3）对库尔干村集中安置小区进行整体提升改造，包括地坪硬化、体育设施建设等其他附属设施。（4）对库尔干村1.9公里的中心商铺街道及其相关附属配套设施进行提升改造。
</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</si>
  <si>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</si>
  <si>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</si>
  <si>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</si>
  <si>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</si>
  <si>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</si>
  <si>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</si>
  <si>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</si>
  <si>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易地扶贫搬迁贷款债劵贴息补助</t>
  </si>
  <si>
    <t>巩固三保障成果</t>
  </si>
  <si>
    <t>住房</t>
  </si>
  <si>
    <t>农村危房改造等农房改造</t>
  </si>
  <si>
    <t>教育</t>
  </si>
  <si>
    <t>享受"雨露计划+"职业教育补助</t>
  </si>
  <si>
    <t>AKT25-066</t>
  </si>
  <si>
    <t>雨露计划</t>
  </si>
  <si>
    <t>对已脱贫户（含监测户）家庭子女接受中等、高等职业教育(中等职业教育包括全日制普通中专、成人中专、职业高中，技工院校、高等职业教育包括全日制普通大专、高职院校、技师学院等）的在籍在读全日制学生进行补助，计划8407人，补助标准每生3000元。</t>
  </si>
  <si>
    <t>教育局</t>
  </si>
  <si>
    <t>阿不力孜江·吾守尔</t>
  </si>
  <si>
    <t>减轻家庭经济困难学生经济负担，确保已脱贫户（含监测对象）家庭子女顺利完成学业，阻断贫困代际传递，巩固拓展脱贫攻坚成果同乡村振兴有效衔接。</t>
  </si>
  <si>
    <t>给已脱贫户（含监测对象）家庭子女提供生活补助，降低学生经济负担。</t>
  </si>
  <si>
    <t>饮水</t>
  </si>
  <si>
    <t>农村饮水安全巩固提升</t>
  </si>
  <si>
    <t>AKT25-67-1</t>
  </si>
  <si>
    <t>阿克陶县城乡一体化工程</t>
  </si>
  <si>
    <t>阿克陶县皮拉勒乡、玉麦镇、巴仁乡、阿克陶镇、加马铁热克乡、托尔塔依农场、塔尔乡搬迁点</t>
  </si>
  <si>
    <t>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t>
  </si>
  <si>
    <t>该工程建成后，一是改善提升当地城乡供水能力。解决当前群众之优、全面建设小康社会的有效措施；二是加强阿克陶县水利基础设施建设，解决区域发展之困，促进区域社会经济发展的需求；三是践行新时代治水方针，统筹城乡一体化的需求</t>
  </si>
  <si>
    <t>提升城乡居民饮水安全保障水平、优化水资源配置提高利用效率、减少对水源地的破坏和污染，提升应急保障能力。</t>
  </si>
  <si>
    <t>AKT25-67-2</t>
  </si>
  <si>
    <t>阿克陶县城乡一体化备用水源工程</t>
  </si>
  <si>
    <t>阿克陶县皮拉勒乡、玉麦镇、巴仁乡、阿克陶镇、加马铁热克乡、托尔塔依农场、塔尔乡搬迁点及城市</t>
  </si>
  <si>
    <t>(1)新建3.4万吨/天标准化水厂1座，新建1.00万m³初级沉砂池1座、30.00万m³调蓄沉砂池1座；（2）新建木华里分水口至水厂原水输水管线12.91km，管材采用球墨铸铁管及复合钢管，管径为DN800；新建水厂至昆仑佳苑自来水厂清水输水管线20.66km，管材采用球墨铸铁管及复合钢管，管径为DN500。</t>
  </si>
  <si>
    <t>AKT25-67-3</t>
  </si>
  <si>
    <t>奥依塔克镇奥依塔克村农村供水水源保护水质提升工程</t>
  </si>
  <si>
    <t>本工程防护改造水源2处，水源保护围墙418.5m、水源保护桁架结构彩钢房1座（541.4㎡）、钢制人行便桥1座（12m）、消毒间2座、改建集水井2座；改建输水管道1.07km，输水管道末端均与现状水厂进水管连接，布置管线配套附属建筑物有检查井5座、沿管线镇墩11座、管道横穿河道放冲防护段1处（380m）、管道穿路定向钻1座（18m）、输水管道里程桩共13个、里程碑2个；安装消毒设备2套、安装水质在线检测设备2套、自动化监控系统2套、安装出水厂计量装置2套。</t>
  </si>
  <si>
    <t>AKT25-67-4</t>
  </si>
  <si>
    <t>克孜勒陶镇乌尔都隆窝孜村、托云都克村、喀尔乌勒村农村供水工程水质提升工程</t>
  </si>
  <si>
    <t>克孜勒陶镇乌尔都隆窝孜村、托云都克村、喀尔乌勒村</t>
  </si>
  <si>
    <t>水厂1座，新增净化设施设备1套，安装消毒设备1套，安装水质在线检测设备1套，自动化监控系统1处，安装出水厂计量装置</t>
  </si>
  <si>
    <t>AKT25-67-5</t>
  </si>
  <si>
    <t>布伦口乡托喀依村2小队第2居民点供水提升改造工程</t>
  </si>
  <si>
    <t>布伦口乡喀依村</t>
  </si>
  <si>
    <t>供水管道10公里，减压池5座、管道附属设施</t>
  </si>
  <si>
    <t>AKT25-67-6</t>
  </si>
  <si>
    <t>阿克陶县老塔尔塔尔乡库祖村1区、塔尔乡库祖村2区农村、塔尔乡巴格村1区、塔尔乡巴格村2区、塔尔乡巴格村3区供水提升改造工程</t>
  </si>
  <si>
    <t>老塔尔塔尔乡库祖村、塔尔乡巴格村</t>
  </si>
  <si>
    <t>水源1座（两河口电站取水），水厂1座，新建500M3清水池1座，新增净化设施设备1套，安装消毒设备1套，安装水质在线检测设备1套，自动化监控系统1处，供水管道15公里，安装出水厂计量装置</t>
  </si>
  <si>
    <t>AKT25-67-7</t>
  </si>
  <si>
    <t>2025年阿克陶县皮拉勒乡饮水安全入户工程</t>
  </si>
  <si>
    <t>新建供水管网450m（100级PE管DN90mm、1.0Mpa、壁厚5.4mm、1.5kg/m），入户管道7040m（100级PE管DN20mm、1.6Mpa），入户水表井96座。</t>
  </si>
  <si>
    <t>AKT25-67-8</t>
  </si>
  <si>
    <t>2025年阿克陶县巴仁乡饮水安全入户工程</t>
  </si>
  <si>
    <t xml:space="preserve">为解决阿克陶县巴仁乡古勒巴格村等14个村189户（集中联片72户，分散供水户117户）新建安居房饮水保障问题。需要新建供水管网10.63公里、PE100级给水主管网（DN110,3公里；DN63,1.06公里）；检查井7座；水表井41座；井及盖修复60座；及其各类配件及附属设备。
</t>
  </si>
  <si>
    <t>AKT25-67-9</t>
  </si>
  <si>
    <t>2025年阿克陶县加马铁热克乡饮水安全入户工程</t>
  </si>
  <si>
    <t>为解决阿克陶县加马铁热克乡赛克孜艾日克村等6个村36户新建安居房饮水保障问题，需要新建供水管网0.5公里、PE100级给水管、管径为DN50~DN110，入户管4.5公里、PE100级给水管、管径为DN25，检查井3座，水表井36座，各类配件及附属设备。</t>
  </si>
  <si>
    <t>AKT25-67-10</t>
  </si>
  <si>
    <t>2025年阿克陶县塔尔乡饮水安全入户工程</t>
  </si>
  <si>
    <t>为解决阿克陶县塔尔乡阿勒玛勒克村等7个村20户新建安居房饮水保障问题。需要新建供水管网0.9公里、PE100级给水管、管径为DN50~DN110，入户管1.6公里、PE100级给水管、管径为DN25，检查井5座，水表井20座，各类配件及附属设备。</t>
  </si>
  <si>
    <t>AKT25-67-11</t>
  </si>
  <si>
    <t>2025年阿克陶县克孜勒陶镇饮水安全入户工程</t>
  </si>
  <si>
    <t>克孜勒陶镇乌尔都隆窝孜村</t>
  </si>
  <si>
    <t>为解决阿克陶县克孜勒陶镇乌尔都隆窝孜村10户（其中：8户新建，2户提升改造）新建安居房饮水保障问题。需要新建供水管网2公里、PE100级给水管、管径为DN50~DN110，入户管1.5公里、PE100级给水管、管径为DN25，检查井5座，水表井20座，各类配件及附属设备。</t>
  </si>
  <si>
    <t>解决农村饮水水质安全问题，改善生活条件，保障饮水安全，增加务工收入。</t>
  </si>
  <si>
    <t>AKT25-67-12</t>
  </si>
  <si>
    <t>2025年阿克陶县布伦口乡农村安全饮水巩固提升工程</t>
  </si>
  <si>
    <t>布伦口乡苏巴什村、恰克尔艾格勒村、盖孜村、托喀依村</t>
  </si>
  <si>
    <t>2025年6月-2025年9月</t>
  </si>
  <si>
    <t>布伦口乡各行政村新建安全住房进行提升改造，改善安全饮水入户条件，共改善32户，（其中苏巴什村13户，恰克尔艾格勒村12户，盖孜村5户、托喀依村2户）需要新建供水管网1km，PE100级给水管，管径为DN50~DN110，入户管网2km，PE100级给水管，管径为DN25，各类配件建筑物及附属设备。</t>
  </si>
  <si>
    <t>AKT25-67-13</t>
  </si>
  <si>
    <t>阿克陶县2025年布伦口乡恰克尔艾格勒村第1片区（白沙湖景区）供水水厂工程改造工程</t>
  </si>
  <si>
    <t>2025年6月-2025年12月</t>
  </si>
  <si>
    <t>水厂1座，水源改造1处，新建500M3清水池1座，输水管道1公里，新增净化设施设备1套，安装消毒设备1套，安装水质在线检测设备1套，自动化监控系统1处，安装出水厂计量装置，机电设备及变频器2台</t>
  </si>
  <si>
    <t>项目管理费</t>
  </si>
  <si>
    <t>其他</t>
  </si>
  <si>
    <t>少数民族特色村寨建设项目</t>
  </si>
  <si>
    <t>困难群众饮用低氟茶</t>
  </si>
  <si>
    <t>AKT25-070</t>
  </si>
  <si>
    <t>阿克陶县2025年低氟砖茶采购项目</t>
  </si>
  <si>
    <t>2025年1月-2025年7月</t>
  </si>
  <si>
    <t>计划为全县三类户8232户33413人购买低氟砖茶，按照每户2公斤，每公斤30元，共投入资金49.392万元。</t>
  </si>
  <si>
    <t>计划为全县三类户7880户32131人购买低氟砖茶，砖茶中含有多种水溶性维生素及多种矿物质，特别是茶碱的含量较高，长期生活在牧区、高原、缺水、无蔬菜的农牧民饮用后，可有助于减少疾病的发生。</t>
  </si>
  <si>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</si>
  <si>
    <t>……</t>
  </si>
  <si>
    <t>克州阿克陶县巩固拓展脱贫攻坚成果同乡村振兴项目储备库分类统计表</t>
  </si>
  <si>
    <t>项目类别</t>
  </si>
  <si>
    <t>建设规模</t>
  </si>
  <si>
    <t>资金规模</t>
  </si>
  <si>
    <t>单位</t>
  </si>
  <si>
    <t>规模</t>
  </si>
  <si>
    <t>万元</t>
  </si>
  <si>
    <t>占报备批次资金比例（%）</t>
  </si>
  <si>
    <t>项</t>
  </si>
  <si>
    <t>亩</t>
  </si>
  <si>
    <t>亩/座</t>
  </si>
  <si>
    <t>座/头/个</t>
  </si>
  <si>
    <t>个</t>
  </si>
  <si>
    <t>座/个</t>
  </si>
  <si>
    <t>座</t>
  </si>
  <si>
    <t>公里/万立方米</t>
  </si>
  <si>
    <t>个/台</t>
  </si>
  <si>
    <t>公里/座</t>
  </si>
  <si>
    <t>公里</t>
  </si>
  <si>
    <t>公里/套</t>
  </si>
  <si>
    <t>座/公里/户</t>
  </si>
</sst>
</file>

<file path=xl/styles.xml><?xml version="1.0" encoding="utf-8"?>
<styleSheet xmlns="http://schemas.openxmlformats.org/spreadsheetml/2006/main">
  <numFmts count="8">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_ "/>
    <numFmt numFmtId="177" formatCode="0.000%"/>
    <numFmt numFmtId="178" formatCode="0.000000_ "/>
    <numFmt numFmtId="179" formatCode="yyyy/m/d;@"/>
  </numFmts>
  <fonts count="47">
    <font>
      <sz val="11"/>
      <color theme="1"/>
      <name val="宋体"/>
      <charset val="134"/>
      <scheme val="minor"/>
    </font>
    <font>
      <b/>
      <sz val="12"/>
      <name val="方正小标宋简体"/>
      <charset val="134"/>
    </font>
    <font>
      <b/>
      <sz val="11"/>
      <name val="仿宋"/>
      <charset val="134"/>
    </font>
    <font>
      <sz val="9"/>
      <name val="宋体"/>
      <charset val="134"/>
    </font>
    <font>
      <b/>
      <sz val="9"/>
      <name val="宋体"/>
      <charset val="134"/>
    </font>
    <font>
      <b/>
      <sz val="9"/>
      <color theme="1"/>
      <name val="宋体"/>
      <charset val="134"/>
      <scheme val="minor"/>
    </font>
    <font>
      <sz val="9"/>
      <color theme="1"/>
      <name val="宋体"/>
      <charset val="134"/>
      <scheme val="minor"/>
    </font>
    <font>
      <sz val="8"/>
      <color theme="1"/>
      <name val="宋体"/>
      <charset val="134"/>
      <scheme val="minor"/>
    </font>
    <font>
      <sz val="14"/>
      <name val="Times New Roman"/>
      <charset val="134"/>
    </font>
    <font>
      <sz val="11"/>
      <name val="Times New Roman"/>
      <charset val="134"/>
    </font>
    <font>
      <b/>
      <sz val="20"/>
      <name val="宋体"/>
      <charset val="134"/>
    </font>
    <font>
      <b/>
      <sz val="16"/>
      <name val="宋体"/>
      <charset val="134"/>
    </font>
    <font>
      <sz val="16"/>
      <name val="宋体"/>
      <charset val="134"/>
    </font>
    <font>
      <b/>
      <sz val="16"/>
      <name val="宋体"/>
      <charset val="134"/>
      <scheme val="minor"/>
    </font>
    <font>
      <sz val="16"/>
      <name val="宋体"/>
      <charset val="134"/>
      <scheme val="minor"/>
    </font>
    <font>
      <sz val="11"/>
      <name val="宋体"/>
      <charset val="134"/>
      <scheme val="minor"/>
    </font>
    <font>
      <sz val="14"/>
      <name val="宋体"/>
      <charset val="134"/>
      <scheme val="minor"/>
    </font>
    <font>
      <sz val="12"/>
      <name val="宋体"/>
      <charset val="134"/>
      <scheme val="minor"/>
    </font>
    <font>
      <sz val="14"/>
      <name val="宋体"/>
      <charset val="134"/>
    </font>
    <font>
      <b/>
      <sz val="36"/>
      <name val="宋体"/>
      <charset val="134"/>
    </font>
    <font>
      <b/>
      <sz val="18"/>
      <name val="宋体"/>
      <charset val="134"/>
    </font>
    <font>
      <sz val="12"/>
      <name val="宋体"/>
      <charset val="134"/>
    </font>
    <font>
      <b/>
      <sz val="14"/>
      <name val="宋体"/>
      <charset val="134"/>
    </font>
    <font>
      <sz val="12"/>
      <name val="Times New Roman"/>
      <charset val="134"/>
    </font>
    <font>
      <b/>
      <sz val="12"/>
      <name val="宋体"/>
      <charset val="134"/>
    </font>
    <font>
      <sz val="13"/>
      <name val="宋体"/>
      <charset val="134"/>
    </font>
    <font>
      <b/>
      <sz val="11"/>
      <color rgb="FFFFFFFF"/>
      <name val="宋体"/>
      <charset val="0"/>
      <scheme val="minor"/>
    </font>
    <font>
      <b/>
      <sz val="11"/>
      <color rgb="FF3F3F3F"/>
      <name val="宋体"/>
      <charset val="0"/>
      <scheme val="minor"/>
    </font>
    <font>
      <u/>
      <sz val="11"/>
      <color rgb="FF0000FF"/>
      <name val="宋体"/>
      <charset val="0"/>
      <scheme val="minor"/>
    </font>
    <font>
      <i/>
      <sz val="11"/>
      <color rgb="FF7F7F7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b/>
      <sz val="11"/>
      <color theme="3"/>
      <name val="宋体"/>
      <charset val="134"/>
      <scheme val="minor"/>
    </font>
    <font>
      <b/>
      <sz val="18"/>
      <color theme="3"/>
      <name val="宋体"/>
      <charset val="134"/>
      <scheme val="minor"/>
    </font>
    <font>
      <sz val="11"/>
      <color rgb="FF9C6500"/>
      <name val="宋体"/>
      <charset val="0"/>
      <scheme val="minor"/>
    </font>
    <font>
      <u/>
      <sz val="11"/>
      <color rgb="FF800080"/>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b/>
      <vertAlign val="subscript"/>
      <sz val="18"/>
      <name val="宋体"/>
      <charset val="134"/>
    </font>
    <font>
      <sz val="16"/>
      <color rgb="FFFF0000"/>
      <name val="宋体"/>
      <charset val="134"/>
    </font>
  </fonts>
  <fills count="34">
    <fill>
      <patternFill patternType="none"/>
    </fill>
    <fill>
      <patternFill patternType="gray125"/>
    </fill>
    <fill>
      <patternFill patternType="solid">
        <fgColor rgb="FF92D050"/>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rgb="FFC6EFCE"/>
        <bgColor indexed="64"/>
      </patternFill>
    </fill>
    <fill>
      <patternFill patternType="solid">
        <fgColor theme="8"/>
        <bgColor indexed="64"/>
      </patternFill>
    </fill>
    <fill>
      <patternFill patternType="solid">
        <fgColor theme="8"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0" fillId="9" borderId="0" applyNumberFormat="0" applyBorder="0" applyAlignment="0" applyProtection="0">
      <alignment vertical="center"/>
    </xf>
    <xf numFmtId="0" fontId="33" fillId="1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16" borderId="0" applyNumberFormat="0" applyBorder="0" applyAlignment="0" applyProtection="0">
      <alignment vertical="center"/>
    </xf>
    <xf numFmtId="0" fontId="32" fillId="12" borderId="0" applyNumberFormat="0" applyBorder="0" applyAlignment="0" applyProtection="0">
      <alignment vertical="center"/>
    </xf>
    <xf numFmtId="43" fontId="0" fillId="0" borderId="0" applyFont="0" applyFill="0" applyBorder="0" applyAlignment="0" applyProtection="0">
      <alignment vertical="center"/>
    </xf>
    <xf numFmtId="0" fontId="31" fillId="20"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5" borderId="13" applyNumberFormat="0" applyFont="0" applyAlignment="0" applyProtection="0">
      <alignment vertical="center"/>
    </xf>
    <xf numFmtId="0" fontId="31" fillId="11" borderId="0" applyNumberFormat="0" applyBorder="0" applyAlignment="0" applyProtection="0">
      <alignment vertical="center"/>
    </xf>
    <xf numFmtId="0" fontId="3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9" fillId="0" borderId="16" applyNumberFormat="0" applyFill="0" applyAlignment="0" applyProtection="0">
      <alignment vertical="center"/>
    </xf>
    <xf numFmtId="0" fontId="41" fillId="0" borderId="16" applyNumberFormat="0" applyFill="0" applyAlignment="0" applyProtection="0">
      <alignment vertical="center"/>
    </xf>
    <xf numFmtId="0" fontId="31" fillId="19" borderId="0" applyNumberFormat="0" applyBorder="0" applyAlignment="0" applyProtection="0">
      <alignment vertical="center"/>
    </xf>
    <xf numFmtId="0" fontId="34" fillId="0" borderId="15" applyNumberFormat="0" applyFill="0" applyAlignment="0" applyProtection="0">
      <alignment vertical="center"/>
    </xf>
    <xf numFmtId="0" fontId="31" fillId="22" borderId="0" applyNumberFormat="0" applyBorder="0" applyAlignment="0" applyProtection="0">
      <alignment vertical="center"/>
    </xf>
    <xf numFmtId="0" fontId="27" fillId="4" borderId="12" applyNumberFormat="0" applyAlignment="0" applyProtection="0">
      <alignment vertical="center"/>
    </xf>
    <xf numFmtId="0" fontId="40" fillId="4" borderId="14" applyNumberFormat="0" applyAlignment="0" applyProtection="0">
      <alignment vertical="center"/>
    </xf>
    <xf numFmtId="0" fontId="26" fillId="3" borderId="11" applyNumberFormat="0" applyAlignment="0" applyProtection="0">
      <alignment vertical="center"/>
    </xf>
    <xf numFmtId="0" fontId="30" fillId="23" borderId="0" applyNumberFormat="0" applyBorder="0" applyAlignment="0" applyProtection="0">
      <alignment vertical="center"/>
    </xf>
    <xf numFmtId="0" fontId="31" fillId="25" borderId="0" applyNumberFormat="0" applyBorder="0" applyAlignment="0" applyProtection="0">
      <alignment vertical="center"/>
    </xf>
    <xf numFmtId="0" fontId="42" fillId="0" borderId="17" applyNumberFormat="0" applyFill="0" applyAlignment="0" applyProtection="0">
      <alignment vertical="center"/>
    </xf>
    <xf numFmtId="0" fontId="43" fillId="0" borderId="18" applyNumberFormat="0" applyFill="0" applyAlignment="0" applyProtection="0">
      <alignment vertical="center"/>
    </xf>
    <xf numFmtId="0" fontId="44" fillId="31" borderId="0" applyNumberFormat="0" applyBorder="0" applyAlignment="0" applyProtection="0">
      <alignment vertical="center"/>
    </xf>
    <xf numFmtId="0" fontId="36" fillId="18" borderId="0" applyNumberFormat="0" applyBorder="0" applyAlignment="0" applyProtection="0">
      <alignment vertical="center"/>
    </xf>
    <xf numFmtId="0" fontId="30" fillId="10" borderId="0" applyNumberFormat="0" applyBorder="0" applyAlignment="0" applyProtection="0">
      <alignment vertical="center"/>
    </xf>
    <xf numFmtId="0" fontId="31" fillId="8" borderId="0" applyNumberFormat="0" applyBorder="0" applyAlignment="0" applyProtection="0">
      <alignment vertical="center"/>
    </xf>
    <xf numFmtId="0" fontId="30" fillId="7" borderId="0" applyNumberFormat="0" applyBorder="0" applyAlignment="0" applyProtection="0">
      <alignment vertical="center"/>
    </xf>
    <xf numFmtId="0" fontId="30" fillId="29" borderId="0" applyNumberFormat="0" applyBorder="0" applyAlignment="0" applyProtection="0">
      <alignment vertical="center"/>
    </xf>
    <xf numFmtId="0" fontId="30" fillId="28" borderId="0" applyNumberFormat="0" applyBorder="0" applyAlignment="0" applyProtection="0">
      <alignment vertical="center"/>
    </xf>
    <xf numFmtId="0" fontId="30" fillId="26" borderId="0" applyNumberFormat="0" applyBorder="0" applyAlignment="0" applyProtection="0">
      <alignment vertical="center"/>
    </xf>
    <xf numFmtId="0" fontId="31" fillId="24" borderId="0" applyNumberFormat="0" applyBorder="0" applyAlignment="0" applyProtection="0">
      <alignment vertical="center"/>
    </xf>
    <xf numFmtId="0" fontId="31" fillId="30" borderId="0" applyNumberFormat="0" applyBorder="0" applyAlignment="0" applyProtection="0">
      <alignment vertical="center"/>
    </xf>
    <xf numFmtId="0" fontId="30" fillId="27" borderId="0" applyNumberFormat="0" applyBorder="0" applyAlignment="0" applyProtection="0">
      <alignment vertical="center"/>
    </xf>
    <xf numFmtId="0" fontId="30" fillId="6"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1" fillId="17" borderId="0" applyNumberFormat="0" applyBorder="0" applyAlignment="0" applyProtection="0">
      <alignment vertical="center"/>
    </xf>
    <xf numFmtId="0" fontId="31" fillId="21" borderId="0" applyNumberFormat="0" applyBorder="0" applyAlignment="0" applyProtection="0">
      <alignment vertical="center"/>
    </xf>
    <xf numFmtId="0" fontId="30" fillId="14" borderId="0" applyNumberFormat="0" applyBorder="0" applyAlignment="0" applyProtection="0">
      <alignment vertical="center"/>
    </xf>
    <xf numFmtId="0" fontId="31" fillId="13" borderId="0" applyNumberFormat="0" applyBorder="0" applyAlignment="0" applyProtection="0">
      <alignment vertical="center"/>
    </xf>
  </cellStyleXfs>
  <cellXfs count="147">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1"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wrapText="1"/>
    </xf>
    <xf numFmtId="0" fontId="4" fillId="0" borderId="4"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shrinkToFit="1"/>
    </xf>
    <xf numFmtId="10" fontId="5" fillId="0" borderId="4" xfId="11" applyNumberFormat="1" applyFont="1" applyFill="1" applyBorder="1" applyAlignment="1">
      <alignment horizontal="center" vertical="center" shrinkToFit="1"/>
    </xf>
    <xf numFmtId="0" fontId="6" fillId="0" borderId="1" xfId="0" applyFont="1" applyFill="1" applyBorder="1">
      <alignment vertical="center"/>
    </xf>
    <xf numFmtId="0" fontId="6" fillId="0" borderId="1" xfId="0" applyFont="1" applyFill="1" applyBorder="1" applyAlignment="1">
      <alignment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shrinkToFit="1"/>
    </xf>
    <xf numFmtId="10" fontId="6" fillId="0" borderId="1" xfId="11" applyNumberFormat="1" applyFont="1" applyFill="1" applyBorder="1" applyAlignment="1">
      <alignment horizontal="center" vertical="center" shrinkToFit="1"/>
    </xf>
    <xf numFmtId="0" fontId="7" fillId="0" borderId="1" xfId="0" applyFont="1" applyFill="1" applyBorder="1" applyAlignment="1">
      <alignment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shrinkToFit="1"/>
    </xf>
    <xf numFmtId="0" fontId="8"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1" fillId="2" borderId="0" xfId="0" applyFont="1" applyFill="1">
      <alignment vertical="center"/>
    </xf>
    <xf numFmtId="0" fontId="11" fillId="0" borderId="0" xfId="0" applyFont="1" applyFill="1">
      <alignment vertical="center"/>
    </xf>
    <xf numFmtId="0" fontId="12" fillId="0" borderId="0" xfId="0" applyFont="1" applyFill="1" applyAlignment="1">
      <alignment vertical="center" wrapText="1"/>
    </xf>
    <xf numFmtId="0" fontId="11" fillId="0" borderId="0" xfId="0" applyFont="1" applyFill="1" applyAlignment="1">
      <alignment vertical="center" wrapText="1"/>
    </xf>
    <xf numFmtId="0" fontId="13" fillId="0" borderId="0" xfId="0" applyFont="1" applyFill="1" applyAlignment="1">
      <alignment vertical="center"/>
    </xf>
    <xf numFmtId="0" fontId="14" fillId="0" borderId="0" xfId="0" applyFont="1" applyFill="1" applyAlignment="1">
      <alignment vertical="center"/>
    </xf>
    <xf numFmtId="0" fontId="11" fillId="2" borderId="0" xfId="0" applyFont="1" applyFill="1" applyAlignment="1">
      <alignmen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wrapText="1"/>
    </xf>
    <xf numFmtId="0" fontId="15" fillId="0" borderId="0" xfId="0" applyNumberFormat="1" applyFont="1" applyFill="1" applyAlignment="1">
      <alignment horizontal="center" vertical="center"/>
    </xf>
    <xf numFmtId="0" fontId="15" fillId="0" borderId="0" xfId="0" applyFont="1" applyFill="1" applyAlignment="1">
      <alignment horizontal="left" vertical="center"/>
    </xf>
    <xf numFmtId="0" fontId="16" fillId="0" borderId="0" xfId="0" applyFont="1" applyFill="1" applyAlignment="1">
      <alignment horizontal="left" vertical="center"/>
    </xf>
    <xf numFmtId="0" fontId="15" fillId="0" borderId="0" xfId="0" applyFont="1" applyFill="1">
      <alignment vertical="center"/>
    </xf>
    <xf numFmtId="0" fontId="17" fillId="0" borderId="0" xfId="0" applyFont="1" applyFill="1" applyAlignment="1">
      <alignment horizontal="left" vertical="center"/>
    </xf>
    <xf numFmtId="0" fontId="12" fillId="0" borderId="0" xfId="0" applyFont="1" applyFill="1" applyAlignment="1">
      <alignment horizontal="left" vertical="center" wrapText="1"/>
    </xf>
    <xf numFmtId="0" fontId="12" fillId="0" borderId="0" xfId="0" applyNumberFormat="1" applyFont="1" applyFill="1" applyAlignment="1">
      <alignment horizontal="left" vertical="center" wrapText="1"/>
    </xf>
    <xf numFmtId="0" fontId="18" fillId="0" borderId="0" xfId="0" applyFont="1" applyFill="1" applyAlignment="1">
      <alignment horizontal="left" vertical="center" wrapText="1"/>
    </xf>
    <xf numFmtId="9" fontId="8" fillId="0" borderId="0" xfId="11" applyFont="1" applyFill="1" applyAlignment="1">
      <alignment horizontal="left" vertical="center" wrapText="1"/>
    </xf>
    <xf numFmtId="0" fontId="19" fillId="0" borderId="0" xfId="0" applyFont="1" applyFill="1" applyAlignment="1">
      <alignment horizontal="center" vertical="center" wrapText="1"/>
    </xf>
    <xf numFmtId="0" fontId="19" fillId="0" borderId="0" xfId="0" applyFont="1" applyFill="1" applyAlignment="1">
      <alignment horizontal="left" vertical="center" wrapText="1"/>
    </xf>
    <xf numFmtId="0" fontId="20"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xf>
    <xf numFmtId="0" fontId="11" fillId="2" borderId="1"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justify"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justify" vertical="center" wrapText="1"/>
    </xf>
    <xf numFmtId="0" fontId="21" fillId="0" borderId="1"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left" vertical="center" wrapText="1"/>
    </xf>
    <xf numFmtId="0" fontId="11" fillId="0" borderId="5" xfId="0" applyNumberFormat="1" applyFont="1" applyFill="1" applyBorder="1" applyAlignment="1" applyProtection="1">
      <alignment horizontal="left" vertical="center" wrapText="1"/>
    </xf>
    <xf numFmtId="9" fontId="18" fillId="0" borderId="0" xfId="11" applyFont="1" applyFill="1" applyAlignment="1">
      <alignment horizontal="center" vertical="center" wrapText="1"/>
    </xf>
    <xf numFmtId="0" fontId="18" fillId="0" borderId="0" xfId="0" applyFont="1" applyFill="1" applyAlignment="1">
      <alignment horizontal="center" vertical="center" wrapText="1"/>
    </xf>
    <xf numFmtId="177" fontId="8" fillId="0" borderId="0" xfId="11" applyNumberFormat="1" applyFont="1" applyFill="1" applyAlignment="1">
      <alignment horizontal="center" vertical="center" wrapText="1"/>
    </xf>
    <xf numFmtId="9" fontId="8" fillId="0" borderId="0" xfId="11" applyNumberFormat="1" applyFont="1" applyFill="1" applyAlignment="1">
      <alignment horizontal="center" vertical="center" wrapText="1"/>
    </xf>
    <xf numFmtId="0" fontId="8" fillId="0" borderId="0" xfId="11" applyNumberFormat="1" applyFont="1" applyFill="1" applyAlignment="1">
      <alignment horizontal="center" vertical="center" wrapText="1"/>
    </xf>
    <xf numFmtId="0" fontId="8" fillId="0" borderId="0" xfId="0" applyFont="1" applyFill="1" applyAlignment="1">
      <alignment horizontal="center" vertical="center" wrapText="1"/>
    </xf>
    <xf numFmtId="0" fontId="20" fillId="0" borderId="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shrinkToFit="1"/>
    </xf>
    <xf numFmtId="0" fontId="11" fillId="2" borderId="1"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shrinkToFit="1"/>
    </xf>
    <xf numFmtId="0"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shrinkToFit="1"/>
    </xf>
    <xf numFmtId="0"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xf>
    <xf numFmtId="0" fontId="12" fillId="0" borderId="1"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left"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4" fillId="0" borderId="1" xfId="0" applyNumberFormat="1" applyFont="1" applyFill="1" applyBorder="1" applyAlignment="1">
      <alignment horizontal="center" vertical="center" shrinkToFit="1"/>
    </xf>
    <xf numFmtId="0" fontId="12" fillId="0" borderId="1" xfId="11"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0" fontId="20" fillId="0" borderId="3" xfId="0" applyFont="1" applyFill="1" applyBorder="1" applyAlignment="1">
      <alignment horizontal="center" vertical="center" wrapText="1"/>
    </xf>
    <xf numFmtId="0" fontId="2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20" fillId="0" borderId="4" xfId="0"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11"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23" fillId="0" borderId="0" xfId="0" applyFont="1" applyFill="1" applyAlignment="1">
      <alignment horizontal="left" vertical="center" wrapText="1"/>
    </xf>
    <xf numFmtId="0" fontId="24" fillId="0" borderId="1" xfId="0" applyFont="1" applyFill="1" applyBorder="1" applyAlignment="1">
      <alignment horizontal="left" vertical="center" wrapText="1"/>
    </xf>
    <xf numFmtId="179" fontId="12" fillId="0" borderId="1" xfId="0" applyNumberFormat="1" applyFont="1" applyFill="1" applyBorder="1" applyAlignment="1">
      <alignment horizontal="center" vertical="center" wrapText="1" shrinkToFit="1"/>
    </xf>
    <xf numFmtId="0" fontId="12" fillId="0" borderId="1" xfId="0" applyNumberFormat="1" applyFont="1" applyFill="1" applyBorder="1" applyAlignment="1">
      <alignment horizontal="center" vertical="center" wrapText="1" shrinkToFit="1"/>
    </xf>
    <xf numFmtId="0" fontId="13" fillId="0" borderId="1" xfId="0" applyFont="1" applyFill="1" applyBorder="1" applyAlignment="1">
      <alignment vertical="center"/>
    </xf>
    <xf numFmtId="0" fontId="14" fillId="0" borderId="1" xfId="0" applyFont="1" applyFill="1" applyBorder="1" applyAlignment="1">
      <alignment vertical="center"/>
    </xf>
    <xf numFmtId="0" fontId="18" fillId="0" borderId="1" xfId="0" applyNumberFormat="1" applyFont="1" applyFill="1" applyBorder="1" applyAlignment="1">
      <alignment horizontal="left" vertical="center" wrapText="1"/>
    </xf>
    <xf numFmtId="0" fontId="12" fillId="0" borderId="1" xfId="0" applyNumberFormat="1" applyFont="1" applyFill="1" applyBorder="1" applyAlignment="1">
      <alignment vertical="center" wrapText="1"/>
    </xf>
    <xf numFmtId="179" fontId="1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wrapText="1"/>
    </xf>
    <xf numFmtId="0" fontId="11" fillId="2" borderId="2" xfId="0" applyNumberFormat="1" applyFont="1" applyFill="1" applyBorder="1" applyAlignment="1" applyProtection="1">
      <alignment horizontal="left" vertical="center" wrapText="1"/>
    </xf>
    <xf numFmtId="0" fontId="11" fillId="2"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0" fontId="11" fillId="2" borderId="3" xfId="0" applyNumberFormat="1" applyFont="1" applyFill="1" applyBorder="1" applyAlignment="1" applyProtection="1">
      <alignment horizontal="center" vertical="center" wrapText="1"/>
    </xf>
    <xf numFmtId="0" fontId="11" fillId="2" borderId="1" xfId="0" applyNumberFormat="1" applyFont="1" applyFill="1" applyBorder="1" applyAlignment="1">
      <alignment horizontal="center" vertical="center" wrapText="1"/>
    </xf>
    <xf numFmtId="0" fontId="11" fillId="0" borderId="3"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left" vertical="center" wrapText="1"/>
    </xf>
    <xf numFmtId="0" fontId="11"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0" borderId="1" xfId="0" applyNumberFormat="1" applyFont="1" applyFill="1" applyBorder="1" applyAlignment="1">
      <alignment horizontal="left" vertical="center" wrapText="1" shrinkToFit="1"/>
    </xf>
    <xf numFmtId="0" fontId="12" fillId="0" borderId="4" xfId="0"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2" fillId="0" borderId="4" xfId="0" applyNumberFormat="1"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0" fontId="11" fillId="2" borderId="7" xfId="0" applyNumberFormat="1" applyFont="1" applyFill="1" applyBorder="1" applyAlignment="1" applyProtection="1">
      <alignment horizontal="center" vertical="center" wrapText="1"/>
    </xf>
    <xf numFmtId="0" fontId="11" fillId="2" borderId="8" xfId="0" applyNumberFormat="1" applyFont="1" applyFill="1" applyBorder="1" applyAlignment="1" applyProtection="1">
      <alignment horizontal="left" vertical="center" wrapText="1"/>
    </xf>
    <xf numFmtId="0" fontId="11" fillId="2" borderId="9" xfId="0" applyNumberFormat="1" applyFont="1" applyFill="1" applyBorder="1" applyAlignment="1" applyProtection="1">
      <alignment horizontal="center" vertical="center" wrapText="1"/>
    </xf>
    <xf numFmtId="0" fontId="25" fillId="0" borderId="1" xfId="0" applyNumberFormat="1" applyFont="1" applyFill="1" applyBorder="1" applyAlignment="1" applyProtection="1">
      <alignment horizontal="left" vertical="center" wrapText="1"/>
    </xf>
    <xf numFmtId="0" fontId="12"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lignment horizontal="center" vertical="center" shrinkToFit="1"/>
    </xf>
    <xf numFmtId="0" fontId="11" fillId="2" borderId="10" xfId="0" applyNumberFormat="1" applyFont="1" applyFill="1" applyBorder="1" applyAlignment="1" applyProtection="1">
      <alignment horizontal="center" vertical="center" wrapText="1"/>
    </xf>
    <xf numFmtId="0" fontId="11" fillId="2" borderId="7" xfId="0" applyNumberFormat="1" applyFont="1" applyFill="1" applyBorder="1" applyAlignment="1">
      <alignment horizontal="center" vertical="center" wrapText="1"/>
    </xf>
    <xf numFmtId="0" fontId="11" fillId="2" borderId="7" xfId="0" applyNumberFormat="1" applyFont="1" applyFill="1" applyBorder="1" applyAlignment="1">
      <alignment horizontal="center" vertical="center" shrinkToFit="1"/>
    </xf>
    <xf numFmtId="0" fontId="11" fillId="2" borderId="7" xfId="0" applyFont="1" applyFill="1" applyBorder="1" applyAlignment="1">
      <alignment horizontal="center" vertical="center" wrapText="1"/>
    </xf>
    <xf numFmtId="0" fontId="12" fillId="0" borderId="4" xfId="0" applyNumberFormat="1" applyFont="1" applyFill="1" applyBorder="1" applyAlignment="1">
      <alignment horizontal="left" vertical="center" wrapText="1"/>
    </xf>
    <xf numFmtId="179" fontId="12" fillId="0" borderId="4" xfId="0" applyNumberFormat="1" applyFont="1" applyFill="1" applyBorder="1" applyAlignment="1">
      <alignment horizontal="center" vertical="center" wrapText="1"/>
    </xf>
    <xf numFmtId="0" fontId="22"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xf numFmtId="178" fontId="11" fillId="2" borderId="1" xfId="0" applyNumberFormat="1" applyFont="1" applyFill="1" applyBorder="1" applyAlignment="1">
      <alignment horizontal="center"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U242"/>
  <sheetViews>
    <sheetView showZeros="0" tabSelected="1" zoomScale="56" zoomScaleNormal="56" workbookViewId="0">
      <pane xSplit="9" ySplit="5" topLeftCell="J6" activePane="bottomRight" state="frozen"/>
      <selection/>
      <selection pane="topRight"/>
      <selection pane="bottomLeft"/>
      <selection pane="bottomRight" activeCell="E10" sqref="D10:E10"/>
    </sheetView>
  </sheetViews>
  <sheetFormatPr defaultColWidth="8.87962962962963" defaultRowHeight="17.4"/>
  <cols>
    <col min="1" max="1" width="8.23148148148148" style="37" customWidth="1"/>
    <col min="2" max="2" width="17" style="38" customWidth="1"/>
    <col min="3" max="3" width="7.71296296296296" style="39" customWidth="1"/>
    <col min="4" max="4" width="38.1296296296296" style="40" customWidth="1"/>
    <col min="5" max="5" width="13.4166666666667" style="38" customWidth="1"/>
    <col min="6" max="6" width="21.8796296296296" style="38" customWidth="1"/>
    <col min="7" max="7" width="12.2592592592593" style="40" customWidth="1"/>
    <col min="8" max="8" width="36.2592592592593" style="38" customWidth="1"/>
    <col min="9" max="9" width="16.3796296296296" style="38" customWidth="1"/>
    <col min="10" max="10" width="83.3888888888889" style="41" customWidth="1"/>
    <col min="11" max="11" width="12.0462962962963" style="37" customWidth="1"/>
    <col min="12" max="12" width="8.74074074074074" style="37" customWidth="1"/>
    <col min="13" max="13" width="11.5" style="37" customWidth="1"/>
    <col min="14" max="14" width="13.5092592592593" style="37" customWidth="1"/>
    <col min="15" max="15" width="25.2222222222222" style="37" customWidth="1"/>
    <col min="16" max="16" width="17.7222222222222" style="37" customWidth="1"/>
    <col min="17" max="17" width="25.2222222222222" style="37" customWidth="1"/>
    <col min="18" max="24" width="16.212962962963" style="37" hidden="1" customWidth="1"/>
    <col min="25" max="25" width="17.962962962963" style="37" hidden="1" customWidth="1"/>
    <col min="26" max="26" width="17.3796296296296" style="37" hidden="1" customWidth="1"/>
    <col min="27" max="27" width="17.0185185185185" style="37" hidden="1" customWidth="1"/>
    <col min="28" max="28" width="20.9907407407407" style="37" customWidth="1"/>
    <col min="29" max="30" width="17.037037037037" style="37" hidden="1" customWidth="1"/>
    <col min="31" max="31" width="15.6851851851852" style="37" hidden="1" customWidth="1"/>
    <col min="32" max="32" width="12.5" style="37" customWidth="1"/>
    <col min="33" max="34" width="10.5" style="37" customWidth="1"/>
    <col min="35" max="35" width="17.2777777777778" style="37" customWidth="1"/>
    <col min="36" max="36" width="13.7037037037037" style="37" customWidth="1"/>
    <col min="37" max="37" width="11.5740740740741" style="37" customWidth="1"/>
    <col min="38" max="38" width="13.3055555555556" style="42" customWidth="1"/>
    <col min="39" max="39" width="13.4259259259259" style="42" customWidth="1"/>
    <col min="40" max="40" width="13.9537037037037" style="42" customWidth="1"/>
    <col min="41" max="41" width="14.7314814814815" style="42" customWidth="1"/>
    <col min="42" max="42" width="14.037037037037" style="42" customWidth="1"/>
    <col min="43" max="43" width="52.3055555555556" style="43" customWidth="1"/>
    <col min="44" max="44" width="52.5" style="43" customWidth="1"/>
    <col min="45" max="45" width="19.6944444444444" style="42" customWidth="1"/>
    <col min="46" max="46" width="12.7314814814815" style="42" customWidth="1"/>
    <col min="47" max="47" width="13.5" style="42" customWidth="1"/>
    <col min="48" max="16384" width="8.87962962962963" style="1"/>
  </cols>
  <sheetData>
    <row r="1" s="26" customFormat="1" ht="22" customHeight="1" spans="1:44">
      <c r="A1" s="44" t="s">
        <v>0</v>
      </c>
      <c r="B1" s="44"/>
      <c r="C1" s="45"/>
      <c r="D1" s="44"/>
      <c r="E1" s="46"/>
      <c r="F1" s="46"/>
      <c r="H1" s="47"/>
      <c r="J1" s="46"/>
      <c r="K1" s="67"/>
      <c r="L1" s="68"/>
      <c r="M1" s="69"/>
      <c r="N1" s="70"/>
      <c r="O1" s="71"/>
      <c r="P1" s="72"/>
      <c r="Q1" s="72"/>
      <c r="R1" s="72">
        <f>33725-R6</f>
        <v>0</v>
      </c>
      <c r="S1" s="72">
        <f>3843-S6</f>
        <v>0</v>
      </c>
      <c r="T1" s="72"/>
      <c r="U1" s="72">
        <f>2467-U6</f>
        <v>0</v>
      </c>
      <c r="V1" s="72"/>
      <c r="W1" s="72">
        <f>2019-W6</f>
        <v>0</v>
      </c>
      <c r="X1" s="72">
        <f>346-X6</f>
        <v>0</v>
      </c>
      <c r="Y1" s="72"/>
      <c r="Z1" s="72">
        <f>71-Z6</f>
        <v>0</v>
      </c>
      <c r="AA1" s="72">
        <f>17-AA6</f>
        <v>0</v>
      </c>
      <c r="AB1" s="72"/>
      <c r="AC1" s="95">
        <f>8235-AC6</f>
        <v>0</v>
      </c>
      <c r="AD1" s="95">
        <f>3763-AD6</f>
        <v>0</v>
      </c>
      <c r="AE1" s="95"/>
      <c r="AF1" s="72"/>
      <c r="AG1" s="72">
        <f>128-AG6</f>
        <v>0</v>
      </c>
      <c r="AH1" s="72">
        <f>217-AH6</f>
        <v>0</v>
      </c>
      <c r="AI1" s="72"/>
      <c r="AJ1" s="72"/>
      <c r="AK1" s="72"/>
      <c r="AQ1" s="103"/>
      <c r="AR1" s="103"/>
    </row>
    <row r="2" s="27" customFormat="1" ht="65" customHeight="1" spans="1:47">
      <c r="A2" s="48" t="s">
        <v>1</v>
      </c>
      <c r="B2" s="48"/>
      <c r="C2" s="48"/>
      <c r="D2" s="49"/>
      <c r="E2" s="49"/>
      <c r="F2" s="49"/>
      <c r="G2" s="49"/>
      <c r="H2" s="49"/>
      <c r="I2" s="49"/>
      <c r="J2" s="49"/>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9"/>
      <c r="AR2" s="49"/>
      <c r="AS2" s="48"/>
      <c r="AT2" s="48"/>
      <c r="AU2" s="48"/>
    </row>
    <row r="3" s="28" customFormat="1" ht="55" customHeight="1" spans="1:47">
      <c r="A3" s="50" t="s">
        <v>2</v>
      </c>
      <c r="B3" s="50" t="s">
        <v>3</v>
      </c>
      <c r="C3" s="51" t="s">
        <v>4</v>
      </c>
      <c r="D3" s="50" t="s">
        <v>5</v>
      </c>
      <c r="E3" s="50" t="s">
        <v>6</v>
      </c>
      <c r="F3" s="50" t="s">
        <v>7</v>
      </c>
      <c r="G3" s="50" t="s">
        <v>8</v>
      </c>
      <c r="H3" s="50" t="s">
        <v>9</v>
      </c>
      <c r="I3" s="50" t="s">
        <v>10</v>
      </c>
      <c r="J3" s="50" t="s">
        <v>11</v>
      </c>
      <c r="K3" s="50" t="s">
        <v>12</v>
      </c>
      <c r="L3" s="73" t="s">
        <v>13</v>
      </c>
      <c r="M3" s="50" t="s">
        <v>14</v>
      </c>
      <c r="N3" s="50"/>
      <c r="O3" s="50" t="s">
        <v>15</v>
      </c>
      <c r="P3" s="73" t="s">
        <v>16</v>
      </c>
      <c r="Q3" s="51" t="s">
        <v>17</v>
      </c>
      <c r="R3" s="51"/>
      <c r="S3" s="51"/>
      <c r="T3" s="51"/>
      <c r="U3" s="51"/>
      <c r="V3" s="51"/>
      <c r="W3" s="51"/>
      <c r="X3" s="51"/>
      <c r="Y3" s="51"/>
      <c r="Z3" s="51"/>
      <c r="AA3" s="51"/>
      <c r="AB3" s="51"/>
      <c r="AC3" s="51"/>
      <c r="AD3" s="51"/>
      <c r="AE3" s="51"/>
      <c r="AF3" s="51"/>
      <c r="AG3" s="51"/>
      <c r="AH3" s="51"/>
      <c r="AI3" s="51"/>
      <c r="AJ3" s="51"/>
      <c r="AK3" s="51"/>
      <c r="AL3" s="50" t="s">
        <v>18</v>
      </c>
      <c r="AM3" s="50"/>
      <c r="AN3" s="50"/>
      <c r="AO3" s="50"/>
      <c r="AP3" s="50"/>
      <c r="AQ3" s="50" t="s">
        <v>19</v>
      </c>
      <c r="AR3" s="50" t="s">
        <v>20</v>
      </c>
      <c r="AS3" s="50" t="s">
        <v>21</v>
      </c>
      <c r="AT3" s="50" t="s">
        <v>22</v>
      </c>
      <c r="AU3" s="50" t="s">
        <v>23</v>
      </c>
    </row>
    <row r="4" s="28" customFormat="1" ht="38" customHeight="1" spans="1:47">
      <c r="A4" s="50"/>
      <c r="B4" s="50"/>
      <c r="C4" s="51"/>
      <c r="D4" s="50"/>
      <c r="E4" s="50"/>
      <c r="F4" s="50"/>
      <c r="G4" s="50"/>
      <c r="H4" s="50"/>
      <c r="I4" s="50"/>
      <c r="J4" s="50"/>
      <c r="K4" s="50"/>
      <c r="L4" s="74"/>
      <c r="M4" s="50" t="s">
        <v>24</v>
      </c>
      <c r="N4" s="50" t="s">
        <v>25</v>
      </c>
      <c r="O4" s="50"/>
      <c r="P4" s="74"/>
      <c r="Q4" s="50" t="s">
        <v>26</v>
      </c>
      <c r="R4" s="91" t="s">
        <v>27</v>
      </c>
      <c r="S4" s="92"/>
      <c r="T4" s="92"/>
      <c r="U4" s="92"/>
      <c r="V4" s="92"/>
      <c r="W4" s="92"/>
      <c r="X4" s="92"/>
      <c r="Y4" s="92"/>
      <c r="Z4" s="92"/>
      <c r="AA4" s="96"/>
      <c r="AB4" s="50" t="s">
        <v>28</v>
      </c>
      <c r="AC4" s="97" t="s">
        <v>28</v>
      </c>
      <c r="AD4" s="97"/>
      <c r="AE4" s="97"/>
      <c r="AF4" s="50" t="s">
        <v>29</v>
      </c>
      <c r="AG4" s="50" t="s">
        <v>30</v>
      </c>
      <c r="AH4" s="50" t="s">
        <v>31</v>
      </c>
      <c r="AI4" s="50" t="s">
        <v>32</v>
      </c>
      <c r="AJ4" s="50" t="s">
        <v>33</v>
      </c>
      <c r="AK4" s="50" t="s">
        <v>34</v>
      </c>
      <c r="AL4" s="50" t="s">
        <v>35</v>
      </c>
      <c r="AM4" s="50" t="s">
        <v>36</v>
      </c>
      <c r="AN4" s="50" t="s">
        <v>37</v>
      </c>
      <c r="AO4" s="50" t="s">
        <v>38</v>
      </c>
      <c r="AP4" s="50" t="s">
        <v>39</v>
      </c>
      <c r="AQ4" s="50"/>
      <c r="AR4" s="50"/>
      <c r="AS4" s="50"/>
      <c r="AT4" s="50"/>
      <c r="AU4" s="50"/>
    </row>
    <row r="5" s="28" customFormat="1" ht="95" customHeight="1" spans="1:47">
      <c r="A5" s="50"/>
      <c r="B5" s="50"/>
      <c r="C5" s="51"/>
      <c r="D5" s="50"/>
      <c r="E5" s="50"/>
      <c r="F5" s="50"/>
      <c r="G5" s="50"/>
      <c r="H5" s="50"/>
      <c r="I5" s="50"/>
      <c r="J5" s="50"/>
      <c r="K5" s="50"/>
      <c r="L5" s="75"/>
      <c r="M5" s="50"/>
      <c r="N5" s="50"/>
      <c r="O5" s="50"/>
      <c r="P5" s="75"/>
      <c r="Q5" s="50"/>
      <c r="R5" s="50" t="s">
        <v>40</v>
      </c>
      <c r="S5" s="50" t="s">
        <v>41</v>
      </c>
      <c r="T5" s="50" t="s">
        <v>42</v>
      </c>
      <c r="U5" s="50" t="s">
        <v>43</v>
      </c>
      <c r="V5" s="50" t="s">
        <v>44</v>
      </c>
      <c r="W5" s="50" t="s">
        <v>45</v>
      </c>
      <c r="X5" s="50" t="s">
        <v>46</v>
      </c>
      <c r="Y5" s="50" t="s">
        <v>47</v>
      </c>
      <c r="Z5" s="98" t="s">
        <v>48</v>
      </c>
      <c r="AA5" s="98" t="s">
        <v>49</v>
      </c>
      <c r="AB5" s="50"/>
      <c r="AC5" s="51" t="s">
        <v>50</v>
      </c>
      <c r="AD5" s="99" t="s">
        <v>51</v>
      </c>
      <c r="AE5" s="99" t="s">
        <v>52</v>
      </c>
      <c r="AF5" s="50"/>
      <c r="AG5" s="50"/>
      <c r="AH5" s="50"/>
      <c r="AI5" s="50"/>
      <c r="AJ5" s="50"/>
      <c r="AK5" s="50"/>
      <c r="AL5" s="50"/>
      <c r="AM5" s="50"/>
      <c r="AN5" s="50"/>
      <c r="AO5" s="50"/>
      <c r="AP5" s="50"/>
      <c r="AQ5" s="50"/>
      <c r="AR5" s="50"/>
      <c r="AS5" s="50"/>
      <c r="AT5" s="50"/>
      <c r="AU5" s="50"/>
    </row>
    <row r="6" s="29" customFormat="1" ht="54" customHeight="1" spans="1:47">
      <c r="A6" s="52" t="s">
        <v>53</v>
      </c>
      <c r="B6" s="53"/>
      <c r="C6" s="54"/>
      <c r="D6" s="53"/>
      <c r="E6" s="53"/>
      <c r="F6" s="53"/>
      <c r="G6" s="53"/>
      <c r="H6" s="53"/>
      <c r="I6" s="53"/>
      <c r="J6" s="76"/>
      <c r="K6" s="77"/>
      <c r="L6" s="77">
        <f>L7+L121+L139+L205+L213+L234+L237+L242</f>
        <v>138</v>
      </c>
      <c r="M6" s="77"/>
      <c r="N6" s="77"/>
      <c r="O6" s="78">
        <f t="shared" ref="O6:T6" si="0">O7+O121+O139+O205+O213+O234+O237+O242</f>
        <v>251521.636438</v>
      </c>
      <c r="P6" s="79">
        <f t="shared" si="0"/>
        <v>54831</v>
      </c>
      <c r="Q6" s="79">
        <f t="shared" si="0"/>
        <v>118556.34683</v>
      </c>
      <c r="R6" s="79">
        <f t="shared" si="0"/>
        <v>33725</v>
      </c>
      <c r="S6" s="79">
        <f t="shared" si="0"/>
        <v>3843</v>
      </c>
      <c r="T6" s="79">
        <f t="shared" si="0"/>
        <v>73988.34683</v>
      </c>
      <c r="U6" s="79">
        <f t="shared" ref="U6:AK6" si="1">U7+U121+U139+U205+U213+U234+U237+U242</f>
        <v>2467</v>
      </c>
      <c r="V6" s="79">
        <f t="shared" si="1"/>
        <v>2080</v>
      </c>
      <c r="W6" s="79">
        <f t="shared" si="1"/>
        <v>2019</v>
      </c>
      <c r="X6" s="79">
        <f t="shared" si="1"/>
        <v>346</v>
      </c>
      <c r="Y6" s="79">
        <f t="shared" si="1"/>
        <v>0</v>
      </c>
      <c r="Z6" s="79">
        <f t="shared" si="1"/>
        <v>71</v>
      </c>
      <c r="AA6" s="79">
        <f t="shared" si="1"/>
        <v>17</v>
      </c>
      <c r="AB6" s="79">
        <f t="shared" si="1"/>
        <v>57894.661258</v>
      </c>
      <c r="AC6" s="79">
        <f t="shared" si="1"/>
        <v>8235</v>
      </c>
      <c r="AD6" s="79">
        <f t="shared" si="1"/>
        <v>3763</v>
      </c>
      <c r="AE6" s="79">
        <f t="shared" si="1"/>
        <v>45896.661258</v>
      </c>
      <c r="AF6" s="79">
        <f t="shared" si="1"/>
        <v>1000</v>
      </c>
      <c r="AG6" s="79">
        <f t="shared" si="1"/>
        <v>128</v>
      </c>
      <c r="AH6" s="79">
        <f t="shared" si="1"/>
        <v>217</v>
      </c>
      <c r="AI6" s="79">
        <f t="shared" si="1"/>
        <v>73725.62835</v>
      </c>
      <c r="AJ6" s="79">
        <f t="shared" si="1"/>
        <v>0</v>
      </c>
      <c r="AK6" s="79">
        <f t="shared" si="1"/>
        <v>0</v>
      </c>
      <c r="AL6" s="98"/>
      <c r="AM6" s="98"/>
      <c r="AN6" s="98"/>
      <c r="AO6" s="98"/>
      <c r="AP6" s="98"/>
      <c r="AQ6" s="104"/>
      <c r="AR6" s="104"/>
      <c r="AS6" s="98"/>
      <c r="AT6" s="98"/>
      <c r="AU6" s="98"/>
    </row>
    <row r="7" s="30" customFormat="1" ht="45" customHeight="1" spans="1:47">
      <c r="A7" s="55" t="s">
        <v>54</v>
      </c>
      <c r="B7" s="56" t="s">
        <v>55</v>
      </c>
      <c r="C7" s="57"/>
      <c r="D7" s="57"/>
      <c r="E7" s="57"/>
      <c r="F7" s="57"/>
      <c r="G7" s="57"/>
      <c r="H7" s="57"/>
      <c r="I7" s="57"/>
      <c r="J7" s="57"/>
      <c r="K7" s="80"/>
      <c r="L7" s="80">
        <f>L8+L19+L69+L79+L109+L114</f>
        <v>79</v>
      </c>
      <c r="M7" s="80"/>
      <c r="N7" s="80"/>
      <c r="O7" s="81">
        <f t="shared" ref="O7:T7" si="2">O8+O19+O69+O79+O109+O114</f>
        <v>147050.349735</v>
      </c>
      <c r="P7" s="81">
        <f t="shared" si="2"/>
        <v>37568.853087</v>
      </c>
      <c r="Q7" s="81">
        <f t="shared" si="2"/>
        <v>61016.998205</v>
      </c>
      <c r="R7" s="81">
        <f t="shared" si="2"/>
        <v>27213.249543</v>
      </c>
      <c r="S7" s="81">
        <f t="shared" si="2"/>
        <v>3058.969447</v>
      </c>
      <c r="T7" s="81">
        <f t="shared" si="2"/>
        <v>26481.171215</v>
      </c>
      <c r="U7" s="81">
        <f t="shared" ref="U7:AK7" si="3">U8+U19+U69+U79+U109+U114</f>
        <v>950</v>
      </c>
      <c r="V7" s="81">
        <f t="shared" si="3"/>
        <v>910</v>
      </c>
      <c r="W7" s="81">
        <f t="shared" si="3"/>
        <v>1969.608</v>
      </c>
      <c r="X7" s="81">
        <f t="shared" si="3"/>
        <v>346</v>
      </c>
      <c r="Y7" s="81">
        <f t="shared" si="3"/>
        <v>0</v>
      </c>
      <c r="Z7" s="81">
        <f t="shared" si="3"/>
        <v>71</v>
      </c>
      <c r="AA7" s="81">
        <f t="shared" si="3"/>
        <v>17</v>
      </c>
      <c r="AB7" s="81">
        <f t="shared" si="3"/>
        <v>12083.47318</v>
      </c>
      <c r="AC7" s="81">
        <f t="shared" si="3"/>
        <v>1620.910576</v>
      </c>
      <c r="AD7" s="81">
        <f t="shared" si="3"/>
        <v>2097.865521</v>
      </c>
      <c r="AE7" s="81">
        <f t="shared" si="3"/>
        <v>8364.697083</v>
      </c>
      <c r="AF7" s="81">
        <f t="shared" si="3"/>
        <v>0</v>
      </c>
      <c r="AG7" s="81">
        <f t="shared" si="3"/>
        <v>121.05</v>
      </c>
      <c r="AH7" s="81">
        <f t="shared" si="3"/>
        <v>103.2</v>
      </c>
      <c r="AI7" s="81">
        <f t="shared" si="3"/>
        <v>73725.62835</v>
      </c>
      <c r="AJ7" s="81">
        <f t="shared" si="3"/>
        <v>0</v>
      </c>
      <c r="AK7" s="81">
        <f t="shared" si="3"/>
        <v>0</v>
      </c>
      <c r="AL7" s="100"/>
      <c r="AM7" s="100"/>
      <c r="AN7" s="100"/>
      <c r="AO7" s="100"/>
      <c r="AP7" s="100"/>
      <c r="AQ7" s="100"/>
      <c r="AR7" s="100"/>
      <c r="AS7" s="100"/>
      <c r="AT7" s="100"/>
      <c r="AU7" s="100"/>
    </row>
    <row r="8" s="30" customFormat="1" ht="48" customHeight="1" spans="1:47">
      <c r="A8" s="55" t="s">
        <v>56</v>
      </c>
      <c r="B8" s="56" t="s">
        <v>57</v>
      </c>
      <c r="C8" s="56"/>
      <c r="D8" s="56"/>
      <c r="E8" s="56"/>
      <c r="F8" s="56"/>
      <c r="G8" s="56"/>
      <c r="H8" s="56"/>
      <c r="I8" s="56"/>
      <c r="J8" s="56"/>
      <c r="K8" s="80">
        <f t="shared" ref="K8:T8" si="4">K9+K11+K13+K14+K15+K17</f>
        <v>15</v>
      </c>
      <c r="L8" s="80">
        <f t="shared" si="4"/>
        <v>4</v>
      </c>
      <c r="M8" s="80">
        <f t="shared" si="4"/>
        <v>59365</v>
      </c>
      <c r="N8" s="80">
        <f t="shared" si="4"/>
        <v>162819</v>
      </c>
      <c r="O8" s="81">
        <f t="shared" si="4"/>
        <v>12736.842735</v>
      </c>
      <c r="P8" s="81">
        <f t="shared" si="4"/>
        <v>12680.394385</v>
      </c>
      <c r="Q8" s="81">
        <f t="shared" si="4"/>
        <v>11457.790205</v>
      </c>
      <c r="R8" s="81">
        <f t="shared" si="4"/>
        <v>10253.682205</v>
      </c>
      <c r="S8" s="81">
        <f t="shared" si="4"/>
        <v>0</v>
      </c>
      <c r="T8" s="81">
        <f t="shared" si="4"/>
        <v>4.5</v>
      </c>
      <c r="U8" s="81">
        <f t="shared" ref="U8:AK8" si="5">U9+U11+U13+U14+U15+U17</f>
        <v>0</v>
      </c>
      <c r="V8" s="81">
        <f t="shared" si="5"/>
        <v>0</v>
      </c>
      <c r="W8" s="81">
        <f t="shared" si="5"/>
        <v>1199.608</v>
      </c>
      <c r="X8" s="81">
        <f t="shared" si="5"/>
        <v>0</v>
      </c>
      <c r="Y8" s="81">
        <f t="shared" si="5"/>
        <v>0</v>
      </c>
      <c r="Z8" s="81">
        <f t="shared" si="5"/>
        <v>0</v>
      </c>
      <c r="AA8" s="81">
        <f t="shared" si="5"/>
        <v>0</v>
      </c>
      <c r="AB8" s="81">
        <f t="shared" si="5"/>
        <v>1227.10418</v>
      </c>
      <c r="AC8" s="81">
        <f t="shared" si="5"/>
        <v>1220.496465</v>
      </c>
      <c r="AD8" s="81">
        <f t="shared" si="5"/>
        <v>6.607715</v>
      </c>
      <c r="AE8" s="81">
        <f t="shared" si="5"/>
        <v>0</v>
      </c>
      <c r="AF8" s="81">
        <f t="shared" si="5"/>
        <v>0</v>
      </c>
      <c r="AG8" s="81">
        <f t="shared" si="5"/>
        <v>0</v>
      </c>
      <c r="AH8" s="81">
        <f t="shared" si="5"/>
        <v>0</v>
      </c>
      <c r="AI8" s="81">
        <f t="shared" si="5"/>
        <v>51.94835</v>
      </c>
      <c r="AJ8" s="81">
        <f t="shared" si="5"/>
        <v>0</v>
      </c>
      <c r="AK8" s="81">
        <f t="shared" si="5"/>
        <v>0</v>
      </c>
      <c r="AL8" s="100"/>
      <c r="AM8" s="100"/>
      <c r="AN8" s="100"/>
      <c r="AO8" s="100"/>
      <c r="AP8" s="100"/>
      <c r="AQ8" s="100"/>
      <c r="AR8" s="100"/>
      <c r="AS8" s="100"/>
      <c r="AT8" s="100"/>
      <c r="AU8" s="100"/>
    </row>
    <row r="9" s="31" customFormat="1" ht="33" customHeight="1" spans="1:47">
      <c r="A9" s="58" t="s">
        <v>58</v>
      </c>
      <c r="B9" s="59" t="s">
        <v>59</v>
      </c>
      <c r="C9" s="59"/>
      <c r="D9" s="59"/>
      <c r="E9" s="59"/>
      <c r="F9" s="59"/>
      <c r="G9" s="59"/>
      <c r="H9" s="59"/>
      <c r="I9" s="59"/>
      <c r="J9" s="59"/>
      <c r="K9" s="82">
        <f t="shared" ref="K9:T9" si="6">SUM(K10)</f>
        <v>7</v>
      </c>
      <c r="L9" s="82">
        <f t="shared" si="6"/>
        <v>1</v>
      </c>
      <c r="M9" s="82">
        <f t="shared" si="6"/>
        <v>20498</v>
      </c>
      <c r="N9" s="82">
        <f t="shared" si="6"/>
        <v>71743</v>
      </c>
      <c r="O9" s="79">
        <f t="shared" si="6"/>
        <v>2067.92217</v>
      </c>
      <c r="P9" s="79">
        <f t="shared" si="6"/>
        <v>2067.92217</v>
      </c>
      <c r="Q9" s="79">
        <f t="shared" si="6"/>
        <v>2067.92217</v>
      </c>
      <c r="R9" s="79">
        <f t="shared" si="6"/>
        <v>868.31417</v>
      </c>
      <c r="S9" s="79">
        <f t="shared" si="6"/>
        <v>0</v>
      </c>
      <c r="T9" s="79">
        <f t="shared" si="6"/>
        <v>0</v>
      </c>
      <c r="U9" s="79">
        <f t="shared" ref="U9:AI9" si="7">SUM(U10)</f>
        <v>0</v>
      </c>
      <c r="V9" s="79">
        <f t="shared" si="7"/>
        <v>0</v>
      </c>
      <c r="W9" s="79">
        <f t="shared" si="7"/>
        <v>1199.608</v>
      </c>
      <c r="X9" s="79">
        <f t="shared" si="7"/>
        <v>0</v>
      </c>
      <c r="Y9" s="79">
        <f t="shared" si="7"/>
        <v>0</v>
      </c>
      <c r="Z9" s="79">
        <f t="shared" si="7"/>
        <v>0</v>
      </c>
      <c r="AA9" s="79">
        <f t="shared" si="7"/>
        <v>0</v>
      </c>
      <c r="AB9" s="79">
        <f t="shared" si="7"/>
        <v>0</v>
      </c>
      <c r="AC9" s="79">
        <f t="shared" si="7"/>
        <v>0</v>
      </c>
      <c r="AD9" s="79">
        <f t="shared" si="7"/>
        <v>0</v>
      </c>
      <c r="AE9" s="79">
        <f t="shared" si="7"/>
        <v>0</v>
      </c>
      <c r="AF9" s="79">
        <f t="shared" si="7"/>
        <v>0</v>
      </c>
      <c r="AG9" s="79">
        <f t="shared" si="7"/>
        <v>0</v>
      </c>
      <c r="AH9" s="79">
        <f t="shared" si="7"/>
        <v>0</v>
      </c>
      <c r="AI9" s="79">
        <f t="shared" si="7"/>
        <v>0</v>
      </c>
      <c r="AJ9" s="79">
        <v>0</v>
      </c>
      <c r="AK9" s="79">
        <v>0</v>
      </c>
      <c r="AL9" s="101"/>
      <c r="AM9" s="101"/>
      <c r="AN9" s="101"/>
      <c r="AO9" s="101"/>
      <c r="AP9" s="101"/>
      <c r="AQ9" s="101"/>
      <c r="AR9" s="101"/>
      <c r="AS9" s="101"/>
      <c r="AT9" s="101"/>
      <c r="AU9" s="101"/>
    </row>
    <row r="10" s="32" customFormat="1" ht="232" customHeight="1" spans="1:47">
      <c r="A10" s="60">
        <f>SUBTOTAL(103,$D$10:D10)</f>
        <v>1</v>
      </c>
      <c r="B10" s="61" t="s">
        <v>60</v>
      </c>
      <c r="C10" s="61">
        <v>2025</v>
      </c>
      <c r="D10" s="61" t="s">
        <v>61</v>
      </c>
      <c r="E10" s="61" t="s">
        <v>57</v>
      </c>
      <c r="F10" s="61" t="s">
        <v>59</v>
      </c>
      <c r="G10" s="61" t="s">
        <v>62</v>
      </c>
      <c r="H10" s="61" t="s">
        <v>63</v>
      </c>
      <c r="I10" s="61" t="s">
        <v>64</v>
      </c>
      <c r="J10" s="61" t="s">
        <v>65</v>
      </c>
      <c r="K10" s="83">
        <v>7</v>
      </c>
      <c r="L10" s="83">
        <v>1</v>
      </c>
      <c r="M10" s="83">
        <v>20498</v>
      </c>
      <c r="N10" s="83">
        <v>71743</v>
      </c>
      <c r="O10" s="84">
        <v>2067.92217</v>
      </c>
      <c r="P10" s="84">
        <f>R10+S10+U10+W10+X10+Z10+AA10+AC10+AD10+AG10+AH10</f>
        <v>2067.92217</v>
      </c>
      <c r="Q10" s="84">
        <f>R10+S10+T10+U10+V10+W10+X10+Y10+Z10+AA10</f>
        <v>2067.92217</v>
      </c>
      <c r="R10" s="84">
        <v>868.31417</v>
      </c>
      <c r="S10" s="84">
        <v>0</v>
      </c>
      <c r="T10" s="84"/>
      <c r="U10" s="84"/>
      <c r="V10" s="84"/>
      <c r="W10" s="84">
        <v>1199.608</v>
      </c>
      <c r="X10" s="84">
        <v>0</v>
      </c>
      <c r="Y10" s="84"/>
      <c r="Z10" s="84"/>
      <c r="AA10" s="84"/>
      <c r="AB10" s="84">
        <f>AC10+AD10+AE10</f>
        <v>0</v>
      </c>
      <c r="AC10" s="84">
        <v>0</v>
      </c>
      <c r="AD10" s="84">
        <v>0</v>
      </c>
      <c r="AE10" s="84">
        <v>0</v>
      </c>
      <c r="AF10" s="84"/>
      <c r="AG10" s="84"/>
      <c r="AH10" s="84"/>
      <c r="AI10" s="84"/>
      <c r="AJ10" s="84"/>
      <c r="AK10" s="84"/>
      <c r="AL10" s="83" t="s">
        <v>66</v>
      </c>
      <c r="AM10" s="83" t="s">
        <v>67</v>
      </c>
      <c r="AN10" s="83" t="s">
        <v>66</v>
      </c>
      <c r="AO10" s="83" t="s">
        <v>67</v>
      </c>
      <c r="AP10" s="83" t="s">
        <v>68</v>
      </c>
      <c r="AQ10" s="87" t="s">
        <v>69</v>
      </c>
      <c r="AR10" s="87" t="s">
        <v>70</v>
      </c>
      <c r="AS10" s="105">
        <v>45595</v>
      </c>
      <c r="AT10" s="106" t="s">
        <v>71</v>
      </c>
      <c r="AU10" s="83">
        <v>0</v>
      </c>
    </row>
    <row r="11" s="33" customFormat="1" ht="33" customHeight="1" spans="1:47">
      <c r="A11" s="62" t="s">
        <v>58</v>
      </c>
      <c r="B11" s="59" t="s">
        <v>72</v>
      </c>
      <c r="C11" s="59"/>
      <c r="D11" s="59"/>
      <c r="E11" s="59"/>
      <c r="F11" s="59"/>
      <c r="G11" s="59"/>
      <c r="H11" s="59"/>
      <c r="I11" s="59"/>
      <c r="J11" s="59"/>
      <c r="K11" s="77">
        <f t="shared" ref="K11:T11" si="8">SUM(K12)</f>
        <v>4</v>
      </c>
      <c r="L11" s="77">
        <f t="shared" si="8"/>
        <v>1</v>
      </c>
      <c r="M11" s="77">
        <f t="shared" si="8"/>
        <v>17403</v>
      </c>
      <c r="N11" s="77">
        <f t="shared" si="8"/>
        <v>69612</v>
      </c>
      <c r="O11" s="79">
        <f t="shared" si="8"/>
        <v>7662.436</v>
      </c>
      <c r="P11" s="79">
        <f t="shared" si="8"/>
        <v>7657.936</v>
      </c>
      <c r="Q11" s="79">
        <f t="shared" si="8"/>
        <v>7662.436</v>
      </c>
      <c r="R11" s="79">
        <f t="shared" si="8"/>
        <v>7657.936</v>
      </c>
      <c r="S11" s="79">
        <f t="shared" si="8"/>
        <v>0</v>
      </c>
      <c r="T11" s="79">
        <f t="shared" si="8"/>
        <v>4.5</v>
      </c>
      <c r="U11" s="79">
        <f t="shared" ref="U11:AI11" si="9">SUM(U12)</f>
        <v>0</v>
      </c>
      <c r="V11" s="79">
        <f t="shared" si="9"/>
        <v>0</v>
      </c>
      <c r="W11" s="79">
        <f t="shared" si="9"/>
        <v>0</v>
      </c>
      <c r="X11" s="79">
        <f t="shared" si="9"/>
        <v>0</v>
      </c>
      <c r="Y11" s="79">
        <f t="shared" si="9"/>
        <v>0</v>
      </c>
      <c r="Z11" s="79">
        <f t="shared" si="9"/>
        <v>0</v>
      </c>
      <c r="AA11" s="79">
        <f t="shared" si="9"/>
        <v>0</v>
      </c>
      <c r="AB11" s="79">
        <f t="shared" si="9"/>
        <v>0</v>
      </c>
      <c r="AC11" s="79">
        <f t="shared" si="9"/>
        <v>0</v>
      </c>
      <c r="AD11" s="79">
        <f t="shared" si="9"/>
        <v>0</v>
      </c>
      <c r="AE11" s="79">
        <f t="shared" si="9"/>
        <v>0</v>
      </c>
      <c r="AF11" s="79">
        <f t="shared" si="9"/>
        <v>0</v>
      </c>
      <c r="AG11" s="79">
        <f t="shared" si="9"/>
        <v>0</v>
      </c>
      <c r="AH11" s="79">
        <f t="shared" si="9"/>
        <v>0</v>
      </c>
      <c r="AI11" s="79">
        <f t="shared" si="9"/>
        <v>0</v>
      </c>
      <c r="AJ11" s="79">
        <v>0</v>
      </c>
      <c r="AK11" s="79">
        <v>0</v>
      </c>
      <c r="AL11" s="98"/>
      <c r="AM11" s="98"/>
      <c r="AN11" s="98"/>
      <c r="AO11" s="98"/>
      <c r="AP11" s="98"/>
      <c r="AQ11" s="98"/>
      <c r="AR11" s="98"/>
      <c r="AS11" s="98"/>
      <c r="AT11" s="98"/>
      <c r="AU11" s="98"/>
    </row>
    <row r="12" s="32" customFormat="1" ht="230" customHeight="1" spans="1:47">
      <c r="A12" s="60">
        <f>SUBTOTAL(103,$D$10:D12)</f>
        <v>2</v>
      </c>
      <c r="B12" s="61" t="s">
        <v>73</v>
      </c>
      <c r="C12" s="61">
        <v>2025</v>
      </c>
      <c r="D12" s="61" t="s">
        <v>74</v>
      </c>
      <c r="E12" s="61" t="s">
        <v>57</v>
      </c>
      <c r="F12" s="61" t="s">
        <v>72</v>
      </c>
      <c r="G12" s="61" t="s">
        <v>62</v>
      </c>
      <c r="H12" s="61" t="s">
        <v>75</v>
      </c>
      <c r="I12" s="61" t="s">
        <v>76</v>
      </c>
      <c r="J12" s="61" t="s">
        <v>77</v>
      </c>
      <c r="K12" s="83">
        <v>4</v>
      </c>
      <c r="L12" s="83">
        <v>1</v>
      </c>
      <c r="M12" s="83">
        <v>17403</v>
      </c>
      <c r="N12" s="83">
        <v>69612</v>
      </c>
      <c r="O12" s="84">
        <v>7662.436</v>
      </c>
      <c r="P12" s="84">
        <f>R12+S12+U12+W12+X12+Z12+AA12+AC12+AD12+AG12+AH12</f>
        <v>7657.936</v>
      </c>
      <c r="Q12" s="84">
        <f>R12+S12+T12+U12+V12+W12+X12+Y12+Z12+AA12</f>
        <v>7662.436</v>
      </c>
      <c r="R12" s="84">
        <v>7657.936</v>
      </c>
      <c r="S12" s="84">
        <v>0</v>
      </c>
      <c r="T12" s="84">
        <v>4.5</v>
      </c>
      <c r="U12" s="84"/>
      <c r="V12" s="84"/>
      <c r="W12" s="84"/>
      <c r="X12" s="84">
        <v>0</v>
      </c>
      <c r="Y12" s="84"/>
      <c r="Z12" s="84"/>
      <c r="AA12" s="84"/>
      <c r="AB12" s="84">
        <f>AC12+AD12+AE12</f>
        <v>0</v>
      </c>
      <c r="AC12" s="84">
        <v>0</v>
      </c>
      <c r="AD12" s="84">
        <v>0</v>
      </c>
      <c r="AE12" s="84">
        <v>0</v>
      </c>
      <c r="AF12" s="84"/>
      <c r="AG12" s="84"/>
      <c r="AH12" s="84"/>
      <c r="AI12" s="84"/>
      <c r="AJ12" s="84"/>
      <c r="AK12" s="84"/>
      <c r="AL12" s="83" t="s">
        <v>66</v>
      </c>
      <c r="AM12" s="83" t="s">
        <v>67</v>
      </c>
      <c r="AN12" s="83" t="s">
        <v>66</v>
      </c>
      <c r="AO12" s="83" t="s">
        <v>67</v>
      </c>
      <c r="AP12" s="83" t="s">
        <v>68</v>
      </c>
      <c r="AQ12" s="87" t="s">
        <v>78</v>
      </c>
      <c r="AR12" s="87" t="s">
        <v>79</v>
      </c>
      <c r="AS12" s="105">
        <v>45595</v>
      </c>
      <c r="AT12" s="106" t="s">
        <v>71</v>
      </c>
      <c r="AU12" s="83">
        <v>0</v>
      </c>
    </row>
    <row r="13" s="33" customFormat="1" ht="33" customHeight="1" spans="1:47">
      <c r="A13" s="62" t="s">
        <v>58</v>
      </c>
      <c r="B13" s="59" t="s">
        <v>80</v>
      </c>
      <c r="C13" s="59"/>
      <c r="D13" s="59"/>
      <c r="E13" s="59"/>
      <c r="F13" s="59"/>
      <c r="G13" s="59"/>
      <c r="H13" s="59"/>
      <c r="I13" s="59"/>
      <c r="J13" s="59"/>
      <c r="K13" s="77"/>
      <c r="L13" s="77"/>
      <c r="M13" s="77"/>
      <c r="N13" s="77"/>
      <c r="O13" s="79"/>
      <c r="P13" s="79"/>
      <c r="Q13" s="79"/>
      <c r="R13" s="79"/>
      <c r="S13" s="79"/>
      <c r="T13" s="79"/>
      <c r="U13" s="79"/>
      <c r="V13" s="79"/>
      <c r="W13" s="79"/>
      <c r="X13" s="79"/>
      <c r="Y13" s="79"/>
      <c r="Z13" s="79"/>
      <c r="AA13" s="79"/>
      <c r="AB13" s="79"/>
      <c r="AC13" s="79"/>
      <c r="AD13" s="79"/>
      <c r="AE13" s="79"/>
      <c r="AF13" s="79"/>
      <c r="AG13" s="79"/>
      <c r="AH13" s="79"/>
      <c r="AI13" s="79"/>
      <c r="AJ13" s="79"/>
      <c r="AK13" s="79"/>
      <c r="AL13" s="98"/>
      <c r="AM13" s="98"/>
      <c r="AN13" s="98"/>
      <c r="AO13" s="98"/>
      <c r="AP13" s="98"/>
      <c r="AQ13" s="98"/>
      <c r="AR13" s="98"/>
      <c r="AS13" s="98"/>
      <c r="AT13" s="98"/>
      <c r="AU13" s="98"/>
    </row>
    <row r="14" s="33" customFormat="1" ht="33" customHeight="1" spans="1:47">
      <c r="A14" s="62" t="s">
        <v>58</v>
      </c>
      <c r="B14" s="59" t="s">
        <v>81</v>
      </c>
      <c r="C14" s="59"/>
      <c r="D14" s="59"/>
      <c r="E14" s="59"/>
      <c r="F14" s="59"/>
      <c r="G14" s="59"/>
      <c r="H14" s="59"/>
      <c r="I14" s="59"/>
      <c r="J14" s="59"/>
      <c r="K14" s="77"/>
      <c r="L14" s="77"/>
      <c r="M14" s="77"/>
      <c r="N14" s="77"/>
      <c r="O14" s="79"/>
      <c r="P14" s="79"/>
      <c r="Q14" s="79"/>
      <c r="R14" s="79"/>
      <c r="S14" s="79"/>
      <c r="T14" s="79"/>
      <c r="U14" s="79"/>
      <c r="V14" s="79"/>
      <c r="W14" s="79"/>
      <c r="X14" s="79"/>
      <c r="Y14" s="79"/>
      <c r="Z14" s="79"/>
      <c r="AA14" s="79"/>
      <c r="AB14" s="79"/>
      <c r="AC14" s="79"/>
      <c r="AD14" s="79"/>
      <c r="AE14" s="79"/>
      <c r="AF14" s="79"/>
      <c r="AG14" s="79"/>
      <c r="AH14" s="79"/>
      <c r="AI14" s="79"/>
      <c r="AJ14" s="79"/>
      <c r="AK14" s="79"/>
      <c r="AL14" s="98"/>
      <c r="AM14" s="98"/>
      <c r="AN14" s="98"/>
      <c r="AO14" s="98"/>
      <c r="AP14" s="98"/>
      <c r="AQ14" s="98"/>
      <c r="AR14" s="98"/>
      <c r="AS14" s="98"/>
      <c r="AT14" s="98"/>
      <c r="AU14" s="98"/>
    </row>
    <row r="15" s="33" customFormat="1" ht="33" customHeight="1" spans="1:47">
      <c r="A15" s="62" t="s">
        <v>58</v>
      </c>
      <c r="B15" s="59" t="s">
        <v>82</v>
      </c>
      <c r="C15" s="59"/>
      <c r="D15" s="59"/>
      <c r="E15" s="59"/>
      <c r="F15" s="59"/>
      <c r="G15" s="59"/>
      <c r="H15" s="59"/>
      <c r="I15" s="59"/>
      <c r="J15" s="59"/>
      <c r="K15" s="77">
        <f t="shared" ref="K15:T15" si="10">SUM(K16)</f>
        <v>1</v>
      </c>
      <c r="L15" s="77">
        <f t="shared" si="10"/>
        <v>1</v>
      </c>
      <c r="M15" s="77">
        <f t="shared" si="10"/>
        <v>3102</v>
      </c>
      <c r="N15" s="77">
        <f t="shared" si="10"/>
        <v>3102</v>
      </c>
      <c r="O15" s="79">
        <f t="shared" si="10"/>
        <v>101.15</v>
      </c>
      <c r="P15" s="79">
        <f t="shared" si="10"/>
        <v>101.15</v>
      </c>
      <c r="Q15" s="79">
        <f t="shared" si="10"/>
        <v>101.15</v>
      </c>
      <c r="R15" s="79">
        <f t="shared" si="10"/>
        <v>101.15</v>
      </c>
      <c r="S15" s="79">
        <f t="shared" si="10"/>
        <v>0</v>
      </c>
      <c r="T15" s="79">
        <f t="shared" si="10"/>
        <v>0</v>
      </c>
      <c r="U15" s="79">
        <f t="shared" ref="U15:AK15" si="11">SUM(U16)</f>
        <v>0</v>
      </c>
      <c r="V15" s="79">
        <f t="shared" si="11"/>
        <v>0</v>
      </c>
      <c r="W15" s="79">
        <f t="shared" si="11"/>
        <v>0</v>
      </c>
      <c r="X15" s="79">
        <f t="shared" si="11"/>
        <v>0</v>
      </c>
      <c r="Y15" s="79">
        <f t="shared" si="11"/>
        <v>0</v>
      </c>
      <c r="Z15" s="79">
        <f t="shared" si="11"/>
        <v>0</v>
      </c>
      <c r="AA15" s="79">
        <f t="shared" si="11"/>
        <v>0</v>
      </c>
      <c r="AB15" s="79">
        <f t="shared" si="11"/>
        <v>0</v>
      </c>
      <c r="AC15" s="79">
        <f t="shared" si="11"/>
        <v>0</v>
      </c>
      <c r="AD15" s="79">
        <f t="shared" si="11"/>
        <v>0</v>
      </c>
      <c r="AE15" s="79">
        <f t="shared" si="11"/>
        <v>0</v>
      </c>
      <c r="AF15" s="79">
        <f t="shared" si="11"/>
        <v>0</v>
      </c>
      <c r="AG15" s="79">
        <f t="shared" si="11"/>
        <v>0</v>
      </c>
      <c r="AH15" s="79">
        <f t="shared" si="11"/>
        <v>0</v>
      </c>
      <c r="AI15" s="79">
        <f t="shared" si="11"/>
        <v>0</v>
      </c>
      <c r="AJ15" s="79">
        <f t="shared" si="11"/>
        <v>0</v>
      </c>
      <c r="AK15" s="79">
        <f t="shared" si="11"/>
        <v>0</v>
      </c>
      <c r="AL15" s="98"/>
      <c r="AM15" s="98"/>
      <c r="AN15" s="98"/>
      <c r="AO15" s="98"/>
      <c r="AP15" s="98"/>
      <c r="AQ15" s="98"/>
      <c r="AR15" s="98"/>
      <c r="AS15" s="98"/>
      <c r="AT15" s="98"/>
      <c r="AU15" s="98"/>
    </row>
    <row r="16" s="32" customFormat="1" ht="208" customHeight="1" spans="1:47">
      <c r="A16" s="60">
        <f>SUBTOTAL(103,$D$10:D16)</f>
        <v>3</v>
      </c>
      <c r="B16" s="61" t="s">
        <v>83</v>
      </c>
      <c r="C16" s="61">
        <v>2025</v>
      </c>
      <c r="D16" s="61" t="s">
        <v>84</v>
      </c>
      <c r="E16" s="61" t="s">
        <v>57</v>
      </c>
      <c r="F16" s="61" t="s">
        <v>82</v>
      </c>
      <c r="G16" s="61" t="s">
        <v>62</v>
      </c>
      <c r="H16" s="61" t="s">
        <v>63</v>
      </c>
      <c r="I16" s="61" t="s">
        <v>85</v>
      </c>
      <c r="J16" s="61" t="s">
        <v>86</v>
      </c>
      <c r="K16" s="83">
        <v>1</v>
      </c>
      <c r="L16" s="83">
        <v>1</v>
      </c>
      <c r="M16" s="83">
        <v>3102</v>
      </c>
      <c r="N16" s="83">
        <v>3102</v>
      </c>
      <c r="O16" s="84">
        <v>101.15</v>
      </c>
      <c r="P16" s="84">
        <f>R16+S16+U16+W16+X16+Z16+AA16+AC16+AD16+AG16+AH16</f>
        <v>101.15</v>
      </c>
      <c r="Q16" s="84">
        <f t="shared" ref="Q16:Q35" si="12">R16+S16+T16+U16+V16+W16+X16+Y16+Z16+AA16</f>
        <v>101.15</v>
      </c>
      <c r="R16" s="84">
        <v>101.15</v>
      </c>
      <c r="S16" s="84">
        <v>0</v>
      </c>
      <c r="T16" s="84"/>
      <c r="U16" s="84"/>
      <c r="V16" s="84"/>
      <c r="W16" s="84"/>
      <c r="X16" s="84">
        <v>0</v>
      </c>
      <c r="Y16" s="84"/>
      <c r="Z16" s="84"/>
      <c r="AA16" s="84"/>
      <c r="AB16" s="84">
        <f t="shared" ref="AB16:AB35" si="13">AC16+AD16+AE16</f>
        <v>0</v>
      </c>
      <c r="AC16" s="84">
        <v>0</v>
      </c>
      <c r="AD16" s="84">
        <v>0</v>
      </c>
      <c r="AE16" s="84">
        <v>0</v>
      </c>
      <c r="AF16" s="84"/>
      <c r="AG16" s="84"/>
      <c r="AH16" s="84"/>
      <c r="AI16" s="84"/>
      <c r="AJ16" s="84"/>
      <c r="AK16" s="84"/>
      <c r="AL16" s="83" t="s">
        <v>66</v>
      </c>
      <c r="AM16" s="83" t="s">
        <v>67</v>
      </c>
      <c r="AN16" s="83" t="s">
        <v>66</v>
      </c>
      <c r="AO16" s="83" t="s">
        <v>67</v>
      </c>
      <c r="AP16" s="83" t="s">
        <v>68</v>
      </c>
      <c r="AQ16" s="87" t="s">
        <v>87</v>
      </c>
      <c r="AR16" s="87" t="s">
        <v>88</v>
      </c>
      <c r="AS16" s="105">
        <v>45595</v>
      </c>
      <c r="AT16" s="106" t="s">
        <v>71</v>
      </c>
      <c r="AU16" s="83">
        <v>0</v>
      </c>
    </row>
    <row r="17" s="33" customFormat="1" ht="33" customHeight="1" spans="1:47">
      <c r="A17" s="62" t="s">
        <v>58</v>
      </c>
      <c r="B17" s="59" t="s">
        <v>89</v>
      </c>
      <c r="C17" s="59"/>
      <c r="D17" s="59"/>
      <c r="E17" s="59"/>
      <c r="F17" s="59"/>
      <c r="G17" s="59"/>
      <c r="H17" s="59"/>
      <c r="I17" s="59"/>
      <c r="J17" s="59"/>
      <c r="K17" s="77">
        <f t="shared" ref="K17:T17" si="14">SUM(K18)</f>
        <v>3</v>
      </c>
      <c r="L17" s="77">
        <f t="shared" si="14"/>
        <v>1</v>
      </c>
      <c r="M17" s="77">
        <f t="shared" si="14"/>
        <v>18362</v>
      </c>
      <c r="N17" s="77">
        <f t="shared" si="14"/>
        <v>18362</v>
      </c>
      <c r="O17" s="79">
        <f t="shared" si="14"/>
        <v>2905.334565</v>
      </c>
      <c r="P17" s="79">
        <f t="shared" si="14"/>
        <v>2853.386215</v>
      </c>
      <c r="Q17" s="79">
        <f t="shared" si="14"/>
        <v>1626.282035</v>
      </c>
      <c r="R17" s="79">
        <f t="shared" si="14"/>
        <v>1626.282035</v>
      </c>
      <c r="S17" s="79">
        <f t="shared" si="14"/>
        <v>0</v>
      </c>
      <c r="T17" s="79">
        <f t="shared" si="14"/>
        <v>0</v>
      </c>
      <c r="U17" s="79">
        <f t="shared" ref="U17:AK17" si="15">SUM(U18)</f>
        <v>0</v>
      </c>
      <c r="V17" s="79">
        <f t="shared" si="15"/>
        <v>0</v>
      </c>
      <c r="W17" s="79">
        <f t="shared" si="15"/>
        <v>0</v>
      </c>
      <c r="X17" s="79">
        <f t="shared" si="15"/>
        <v>0</v>
      </c>
      <c r="Y17" s="79">
        <f t="shared" si="15"/>
        <v>0</v>
      </c>
      <c r="Z17" s="79">
        <f t="shared" si="15"/>
        <v>0</v>
      </c>
      <c r="AA17" s="79">
        <f t="shared" si="15"/>
        <v>0</v>
      </c>
      <c r="AB17" s="79">
        <f t="shared" si="15"/>
        <v>1227.10418</v>
      </c>
      <c r="AC17" s="79">
        <f t="shared" si="15"/>
        <v>1220.496465</v>
      </c>
      <c r="AD17" s="79">
        <f t="shared" si="15"/>
        <v>6.607715</v>
      </c>
      <c r="AE17" s="79">
        <f t="shared" si="15"/>
        <v>0</v>
      </c>
      <c r="AF17" s="79">
        <f t="shared" si="15"/>
        <v>0</v>
      </c>
      <c r="AG17" s="79">
        <f t="shared" si="15"/>
        <v>0</v>
      </c>
      <c r="AH17" s="79">
        <f t="shared" si="15"/>
        <v>0</v>
      </c>
      <c r="AI17" s="79">
        <f t="shared" si="15"/>
        <v>51.94835</v>
      </c>
      <c r="AJ17" s="79">
        <f t="shared" si="15"/>
        <v>0</v>
      </c>
      <c r="AK17" s="79">
        <f t="shared" si="15"/>
        <v>0</v>
      </c>
      <c r="AL17" s="98"/>
      <c r="AM17" s="98"/>
      <c r="AN17" s="98"/>
      <c r="AO17" s="98"/>
      <c r="AP17" s="98"/>
      <c r="AQ17" s="98"/>
      <c r="AR17" s="98"/>
      <c r="AS17" s="98"/>
      <c r="AT17" s="98"/>
      <c r="AU17" s="98"/>
    </row>
    <row r="18" s="32" customFormat="1" ht="183" customHeight="1" spans="1:47">
      <c r="A18" s="60">
        <f>SUBTOTAL(103,$D$10:D18)</f>
        <v>4</v>
      </c>
      <c r="B18" s="61" t="s">
        <v>90</v>
      </c>
      <c r="C18" s="61">
        <v>2025</v>
      </c>
      <c r="D18" s="61" t="s">
        <v>91</v>
      </c>
      <c r="E18" s="61" t="s">
        <v>57</v>
      </c>
      <c r="F18" s="61" t="s">
        <v>89</v>
      </c>
      <c r="G18" s="61" t="s">
        <v>62</v>
      </c>
      <c r="H18" s="61" t="s">
        <v>75</v>
      </c>
      <c r="I18" s="61" t="s">
        <v>76</v>
      </c>
      <c r="J18" s="61" t="s">
        <v>92</v>
      </c>
      <c r="K18" s="83">
        <v>3</v>
      </c>
      <c r="L18" s="83">
        <v>1</v>
      </c>
      <c r="M18" s="83">
        <v>18362</v>
      </c>
      <c r="N18" s="83">
        <v>18362</v>
      </c>
      <c r="O18" s="84">
        <f>Q18+AB18+AI18</f>
        <v>2905.334565</v>
      </c>
      <c r="P18" s="84">
        <f>Q18+AB18</f>
        <v>2853.386215</v>
      </c>
      <c r="Q18" s="84">
        <f>R18+S18+T18+U18+V18+W18+X18+Y18+Z18+AA18</f>
        <v>1626.282035</v>
      </c>
      <c r="R18" s="84">
        <v>1626.282035</v>
      </c>
      <c r="S18" s="84">
        <v>0</v>
      </c>
      <c r="T18" s="84"/>
      <c r="U18" s="84"/>
      <c r="V18" s="84"/>
      <c r="W18" s="84"/>
      <c r="X18" s="84">
        <v>0</v>
      </c>
      <c r="Y18" s="84"/>
      <c r="Z18" s="84"/>
      <c r="AA18" s="84"/>
      <c r="AB18" s="84">
        <f>AC18+AD18+AE18</f>
        <v>1227.10418</v>
      </c>
      <c r="AC18" s="84">
        <v>1220.496465</v>
      </c>
      <c r="AD18" s="84">
        <v>6.607715</v>
      </c>
      <c r="AE18" s="84">
        <v>0</v>
      </c>
      <c r="AF18" s="84"/>
      <c r="AG18" s="84"/>
      <c r="AH18" s="84"/>
      <c r="AI18" s="84">
        <v>51.94835</v>
      </c>
      <c r="AJ18" s="84" t="s">
        <v>93</v>
      </c>
      <c r="AK18" s="84"/>
      <c r="AL18" s="83" t="s">
        <v>94</v>
      </c>
      <c r="AM18" s="83" t="s">
        <v>95</v>
      </c>
      <c r="AN18" s="83" t="s">
        <v>94</v>
      </c>
      <c r="AO18" s="83" t="s">
        <v>95</v>
      </c>
      <c r="AP18" s="83" t="s">
        <v>96</v>
      </c>
      <c r="AQ18" s="87" t="s">
        <v>97</v>
      </c>
      <c r="AR18" s="87" t="s">
        <v>98</v>
      </c>
      <c r="AS18" s="105">
        <v>45595</v>
      </c>
      <c r="AT18" s="106" t="s">
        <v>71</v>
      </c>
      <c r="AU18" s="83">
        <v>0</v>
      </c>
    </row>
    <row r="19" s="30" customFormat="1" ht="48" customHeight="1" spans="1:47">
      <c r="A19" s="55" t="s">
        <v>56</v>
      </c>
      <c r="B19" s="56" t="s">
        <v>99</v>
      </c>
      <c r="C19" s="57"/>
      <c r="D19" s="57"/>
      <c r="E19" s="57"/>
      <c r="F19" s="57"/>
      <c r="G19" s="57"/>
      <c r="H19" s="57"/>
      <c r="I19" s="57"/>
      <c r="J19" s="57"/>
      <c r="K19" s="80">
        <f t="shared" ref="K19:T19" si="16">K20+K36+K52+K53+K58+K68</f>
        <v>101458</v>
      </c>
      <c r="L19" s="80">
        <f t="shared" si="16"/>
        <v>43</v>
      </c>
      <c r="M19" s="80">
        <f t="shared" si="16"/>
        <v>19948</v>
      </c>
      <c r="N19" s="80">
        <f t="shared" si="16"/>
        <v>69718</v>
      </c>
      <c r="O19" s="81">
        <f t="shared" si="16"/>
        <v>39885.177</v>
      </c>
      <c r="P19" s="81">
        <f t="shared" si="16"/>
        <v>18713.443385</v>
      </c>
      <c r="Q19" s="81">
        <f t="shared" si="16"/>
        <v>34377.487</v>
      </c>
      <c r="R19" s="81">
        <f t="shared" si="16"/>
        <v>16490.223938</v>
      </c>
      <c r="S19" s="81">
        <f t="shared" si="16"/>
        <v>1618.969447</v>
      </c>
      <c r="T19" s="81">
        <f t="shared" si="16"/>
        <v>15888.293615</v>
      </c>
      <c r="U19" s="81">
        <f t="shared" ref="U19:AI19" si="17">U20+U36+U52+U53+U58+U68</f>
        <v>0</v>
      </c>
      <c r="V19" s="81">
        <f t="shared" si="17"/>
        <v>0</v>
      </c>
      <c r="W19" s="81">
        <f t="shared" si="17"/>
        <v>380</v>
      </c>
      <c r="X19" s="81">
        <f t="shared" si="17"/>
        <v>0</v>
      </c>
      <c r="Y19" s="81">
        <f t="shared" si="17"/>
        <v>0</v>
      </c>
      <c r="Z19" s="81">
        <f t="shared" si="17"/>
        <v>0</v>
      </c>
      <c r="AA19" s="81">
        <f t="shared" si="17"/>
        <v>0</v>
      </c>
      <c r="AB19" s="81">
        <f t="shared" si="17"/>
        <v>5283.44</v>
      </c>
      <c r="AC19" s="81">
        <f t="shared" si="17"/>
        <v>0</v>
      </c>
      <c r="AD19" s="81">
        <f t="shared" si="17"/>
        <v>0</v>
      </c>
      <c r="AE19" s="81">
        <f t="shared" si="17"/>
        <v>5283.44</v>
      </c>
      <c r="AF19" s="81">
        <f t="shared" si="17"/>
        <v>0</v>
      </c>
      <c r="AG19" s="81">
        <f t="shared" si="17"/>
        <v>121.05</v>
      </c>
      <c r="AH19" s="81">
        <f t="shared" si="17"/>
        <v>103.2</v>
      </c>
      <c r="AI19" s="81">
        <f t="shared" si="17"/>
        <v>0</v>
      </c>
      <c r="AJ19" s="81">
        <v>0</v>
      </c>
      <c r="AK19" s="81">
        <v>0</v>
      </c>
      <c r="AL19" s="100"/>
      <c r="AM19" s="100"/>
      <c r="AN19" s="100"/>
      <c r="AO19" s="100"/>
      <c r="AP19" s="100"/>
      <c r="AQ19" s="100"/>
      <c r="AR19" s="100"/>
      <c r="AS19" s="100"/>
      <c r="AT19" s="100"/>
      <c r="AU19" s="100"/>
    </row>
    <row r="20" s="34" customFormat="1" ht="33" customHeight="1" spans="1:47">
      <c r="A20" s="58" t="s">
        <v>58</v>
      </c>
      <c r="B20" s="59" t="s">
        <v>100</v>
      </c>
      <c r="C20" s="63"/>
      <c r="D20" s="63"/>
      <c r="E20" s="63"/>
      <c r="F20" s="63"/>
      <c r="G20" s="63"/>
      <c r="H20" s="63"/>
      <c r="I20" s="63"/>
      <c r="J20" s="63"/>
      <c r="K20" s="85">
        <f t="shared" ref="K20:T20" si="18">SUM(K21:K35)</f>
        <v>46260</v>
      </c>
      <c r="L20" s="85">
        <f t="shared" si="18"/>
        <v>15</v>
      </c>
      <c r="M20" s="85">
        <f t="shared" si="18"/>
        <v>10298</v>
      </c>
      <c r="N20" s="85">
        <f t="shared" si="18"/>
        <v>32180</v>
      </c>
      <c r="O20" s="86">
        <f t="shared" si="18"/>
        <v>21053.507</v>
      </c>
      <c r="P20" s="86">
        <f t="shared" si="18"/>
        <v>6322.439162</v>
      </c>
      <c r="Q20" s="86">
        <f t="shared" si="18"/>
        <v>19420.067</v>
      </c>
      <c r="R20" s="86">
        <f t="shared" si="18"/>
        <v>6232.439162</v>
      </c>
      <c r="S20" s="86">
        <f t="shared" si="18"/>
        <v>90</v>
      </c>
      <c r="T20" s="86">
        <f t="shared" si="18"/>
        <v>13097.627838</v>
      </c>
      <c r="U20" s="86">
        <f t="shared" ref="U20:AK20" si="19">SUM(U21:U35)</f>
        <v>0</v>
      </c>
      <c r="V20" s="86">
        <f t="shared" si="19"/>
        <v>0</v>
      </c>
      <c r="W20" s="86">
        <f t="shared" si="19"/>
        <v>0</v>
      </c>
      <c r="X20" s="86">
        <f t="shared" si="19"/>
        <v>0</v>
      </c>
      <c r="Y20" s="86">
        <f t="shared" si="19"/>
        <v>0</v>
      </c>
      <c r="Z20" s="86">
        <f t="shared" si="19"/>
        <v>0</v>
      </c>
      <c r="AA20" s="86">
        <f t="shared" si="19"/>
        <v>0</v>
      </c>
      <c r="AB20" s="86">
        <f t="shared" si="19"/>
        <v>1633.44</v>
      </c>
      <c r="AC20" s="86">
        <f t="shared" si="19"/>
        <v>0</v>
      </c>
      <c r="AD20" s="86">
        <f t="shared" si="19"/>
        <v>0</v>
      </c>
      <c r="AE20" s="86">
        <f t="shared" si="19"/>
        <v>1633.44</v>
      </c>
      <c r="AF20" s="86">
        <f t="shared" si="19"/>
        <v>0</v>
      </c>
      <c r="AG20" s="86">
        <f t="shared" si="19"/>
        <v>0</v>
      </c>
      <c r="AH20" s="86">
        <f t="shared" si="19"/>
        <v>0</v>
      </c>
      <c r="AI20" s="86">
        <f t="shared" si="19"/>
        <v>0</v>
      </c>
      <c r="AJ20" s="86">
        <f t="shared" si="19"/>
        <v>0</v>
      </c>
      <c r="AK20" s="86">
        <f t="shared" si="19"/>
        <v>0</v>
      </c>
      <c r="AL20" s="102"/>
      <c r="AM20" s="102"/>
      <c r="AN20" s="102"/>
      <c r="AO20" s="102"/>
      <c r="AP20" s="102"/>
      <c r="AQ20" s="107"/>
      <c r="AR20" s="107"/>
      <c r="AS20" s="108"/>
      <c r="AT20" s="108"/>
      <c r="AU20" s="107"/>
    </row>
    <row r="21" s="35" customFormat="1" ht="298" customHeight="1" spans="1:47">
      <c r="A21" s="60">
        <f>SUBTOTAL(103,$D$10:D21)</f>
        <v>5</v>
      </c>
      <c r="B21" s="61" t="s">
        <v>101</v>
      </c>
      <c r="C21" s="61">
        <v>2025</v>
      </c>
      <c r="D21" s="61" t="s">
        <v>102</v>
      </c>
      <c r="E21" s="61" t="s">
        <v>99</v>
      </c>
      <c r="F21" s="61" t="s">
        <v>100</v>
      </c>
      <c r="G21" s="61" t="s">
        <v>62</v>
      </c>
      <c r="H21" s="61" t="s">
        <v>103</v>
      </c>
      <c r="I21" s="61" t="s">
        <v>104</v>
      </c>
      <c r="J21" s="61" t="s">
        <v>105</v>
      </c>
      <c r="K21" s="83">
        <v>2300</v>
      </c>
      <c r="L21" s="83">
        <v>1</v>
      </c>
      <c r="M21" s="83">
        <v>200</v>
      </c>
      <c r="N21" s="83">
        <v>980</v>
      </c>
      <c r="O21" s="84">
        <v>1025</v>
      </c>
      <c r="P21" s="84">
        <f t="shared" ref="P16:P35" si="20">R21+S21+U21+W21+X21+Z21+AA21+AC21+AD21+AG21+AH21</f>
        <v>0</v>
      </c>
      <c r="Q21" s="93">
        <f t="shared" si="12"/>
        <v>1025</v>
      </c>
      <c r="R21" s="93">
        <v>0</v>
      </c>
      <c r="S21" s="93">
        <v>0</v>
      </c>
      <c r="T21" s="93">
        <v>1025</v>
      </c>
      <c r="U21" s="93"/>
      <c r="V21" s="93"/>
      <c r="W21" s="93"/>
      <c r="X21" s="93">
        <v>0</v>
      </c>
      <c r="Y21" s="93"/>
      <c r="Z21" s="93"/>
      <c r="AA21" s="93"/>
      <c r="AB21" s="93">
        <f t="shared" si="13"/>
        <v>0</v>
      </c>
      <c r="AC21" s="93">
        <v>0</v>
      </c>
      <c r="AD21" s="93">
        <v>0</v>
      </c>
      <c r="AE21" s="93">
        <v>0</v>
      </c>
      <c r="AF21" s="93">
        <v>0</v>
      </c>
      <c r="AG21" s="93">
        <v>0</v>
      </c>
      <c r="AH21" s="93">
        <v>0</v>
      </c>
      <c r="AI21" s="93"/>
      <c r="AJ21" s="93"/>
      <c r="AK21" s="93"/>
      <c r="AL21" s="83" t="s">
        <v>106</v>
      </c>
      <c r="AM21" s="83" t="s">
        <v>107</v>
      </c>
      <c r="AN21" s="83" t="s">
        <v>66</v>
      </c>
      <c r="AO21" s="83" t="s">
        <v>67</v>
      </c>
      <c r="AP21" s="83" t="s">
        <v>68</v>
      </c>
      <c r="AQ21" s="87" t="s">
        <v>108</v>
      </c>
      <c r="AR21" s="109" t="s">
        <v>109</v>
      </c>
      <c r="AS21" s="105">
        <v>45595</v>
      </c>
      <c r="AT21" s="106" t="s">
        <v>71</v>
      </c>
      <c r="AU21" s="88">
        <v>0</v>
      </c>
    </row>
    <row r="22" s="35" customFormat="1" ht="385" customHeight="1" spans="1:47">
      <c r="A22" s="60">
        <f>SUBTOTAL(103,$D$10:D22)</f>
        <v>6</v>
      </c>
      <c r="B22" s="61" t="s">
        <v>110</v>
      </c>
      <c r="C22" s="61">
        <v>2025</v>
      </c>
      <c r="D22" s="61" t="s">
        <v>111</v>
      </c>
      <c r="E22" s="61" t="s">
        <v>99</v>
      </c>
      <c r="F22" s="61" t="s">
        <v>100</v>
      </c>
      <c r="G22" s="61" t="s">
        <v>112</v>
      </c>
      <c r="H22" s="61" t="s">
        <v>113</v>
      </c>
      <c r="I22" s="61" t="s">
        <v>85</v>
      </c>
      <c r="J22" s="61" t="s">
        <v>114</v>
      </c>
      <c r="K22" s="83">
        <v>87</v>
      </c>
      <c r="L22" s="83">
        <v>1</v>
      </c>
      <c r="M22" s="83">
        <v>35</v>
      </c>
      <c r="N22" s="83">
        <v>80</v>
      </c>
      <c r="O22" s="84">
        <v>400</v>
      </c>
      <c r="P22" s="84">
        <f t="shared" si="20"/>
        <v>377.270549</v>
      </c>
      <c r="Q22" s="93">
        <f t="shared" si="12"/>
        <v>400</v>
      </c>
      <c r="R22" s="93">
        <v>377.270549</v>
      </c>
      <c r="S22" s="93">
        <v>0</v>
      </c>
      <c r="T22" s="93">
        <v>22.729451</v>
      </c>
      <c r="U22" s="93"/>
      <c r="V22" s="93"/>
      <c r="W22" s="93"/>
      <c r="X22" s="93">
        <v>0</v>
      </c>
      <c r="Y22" s="93"/>
      <c r="Z22" s="93"/>
      <c r="AA22" s="93"/>
      <c r="AB22" s="93">
        <f t="shared" si="13"/>
        <v>0</v>
      </c>
      <c r="AC22" s="93">
        <v>0</v>
      </c>
      <c r="AD22" s="93">
        <v>0</v>
      </c>
      <c r="AE22" s="93">
        <v>0</v>
      </c>
      <c r="AF22" s="93">
        <v>0</v>
      </c>
      <c r="AG22" s="93">
        <v>0</v>
      </c>
      <c r="AH22" s="93">
        <v>0</v>
      </c>
      <c r="AI22" s="93"/>
      <c r="AJ22" s="93"/>
      <c r="AK22" s="93"/>
      <c r="AL22" s="83" t="s">
        <v>115</v>
      </c>
      <c r="AM22" s="83" t="s">
        <v>116</v>
      </c>
      <c r="AN22" s="83" t="s">
        <v>66</v>
      </c>
      <c r="AO22" s="83" t="s">
        <v>67</v>
      </c>
      <c r="AP22" s="83" t="s">
        <v>68</v>
      </c>
      <c r="AQ22" s="87" t="s">
        <v>117</v>
      </c>
      <c r="AR22" s="87" t="s">
        <v>118</v>
      </c>
      <c r="AS22" s="105">
        <v>45595</v>
      </c>
      <c r="AT22" s="106" t="s">
        <v>71</v>
      </c>
      <c r="AU22" s="83"/>
    </row>
    <row r="23" s="35" customFormat="1" ht="182" customHeight="1" spans="1:47">
      <c r="A23" s="60">
        <f>SUBTOTAL(103,$D$10:D23)</f>
        <v>7</v>
      </c>
      <c r="B23" s="61" t="s">
        <v>119</v>
      </c>
      <c r="C23" s="61">
        <v>2025</v>
      </c>
      <c r="D23" s="61" t="s">
        <v>120</v>
      </c>
      <c r="E23" s="61" t="s">
        <v>99</v>
      </c>
      <c r="F23" s="61" t="s">
        <v>100</v>
      </c>
      <c r="G23" s="61" t="s">
        <v>62</v>
      </c>
      <c r="H23" s="61" t="s">
        <v>121</v>
      </c>
      <c r="I23" s="61" t="s">
        <v>122</v>
      </c>
      <c r="J23" s="61" t="s">
        <v>123</v>
      </c>
      <c r="K23" s="83">
        <v>37</v>
      </c>
      <c r="L23" s="83">
        <v>1</v>
      </c>
      <c r="M23" s="83">
        <v>37</v>
      </c>
      <c r="N23" s="83">
        <v>125</v>
      </c>
      <c r="O23" s="84">
        <v>126</v>
      </c>
      <c r="P23" s="84">
        <f t="shared" si="20"/>
        <v>112.1248</v>
      </c>
      <c r="Q23" s="93">
        <f t="shared" si="12"/>
        <v>126</v>
      </c>
      <c r="R23" s="93">
        <v>112.1248</v>
      </c>
      <c r="S23" s="93">
        <v>0</v>
      </c>
      <c r="T23" s="93">
        <v>13.8752</v>
      </c>
      <c r="U23" s="93"/>
      <c r="V23" s="93"/>
      <c r="W23" s="93"/>
      <c r="X23" s="93">
        <v>0</v>
      </c>
      <c r="Y23" s="93"/>
      <c r="Z23" s="93"/>
      <c r="AA23" s="93"/>
      <c r="AB23" s="93">
        <f t="shared" si="13"/>
        <v>0</v>
      </c>
      <c r="AC23" s="93">
        <v>0</v>
      </c>
      <c r="AD23" s="93">
        <v>0</v>
      </c>
      <c r="AE23" s="93">
        <v>0</v>
      </c>
      <c r="AF23" s="93">
        <v>0</v>
      </c>
      <c r="AG23" s="93"/>
      <c r="AH23" s="93"/>
      <c r="AI23" s="93"/>
      <c r="AJ23" s="93"/>
      <c r="AK23" s="93"/>
      <c r="AL23" s="83" t="s">
        <v>124</v>
      </c>
      <c r="AM23" s="83" t="s">
        <v>125</v>
      </c>
      <c r="AN23" s="83" t="s">
        <v>66</v>
      </c>
      <c r="AO23" s="83" t="s">
        <v>67</v>
      </c>
      <c r="AP23" s="83" t="s">
        <v>68</v>
      </c>
      <c r="AQ23" s="87" t="s">
        <v>126</v>
      </c>
      <c r="AR23" s="87" t="s">
        <v>127</v>
      </c>
      <c r="AS23" s="105">
        <v>45595</v>
      </c>
      <c r="AT23" s="106" t="s">
        <v>71</v>
      </c>
      <c r="AU23" s="83"/>
    </row>
    <row r="24" s="35" customFormat="1" ht="380" customHeight="1" spans="1:47">
      <c r="A24" s="60">
        <f>SUBTOTAL(103,$D$10:D24)</f>
        <v>8</v>
      </c>
      <c r="B24" s="61" t="s">
        <v>128</v>
      </c>
      <c r="C24" s="61">
        <v>2025</v>
      </c>
      <c r="D24" s="61" t="s">
        <v>129</v>
      </c>
      <c r="E24" s="61" t="s">
        <v>99</v>
      </c>
      <c r="F24" s="61" t="s">
        <v>100</v>
      </c>
      <c r="G24" s="61" t="s">
        <v>62</v>
      </c>
      <c r="H24" s="61" t="s">
        <v>130</v>
      </c>
      <c r="I24" s="61" t="s">
        <v>85</v>
      </c>
      <c r="J24" s="87" t="s">
        <v>131</v>
      </c>
      <c r="K24" s="83">
        <v>5800</v>
      </c>
      <c r="L24" s="83">
        <v>1</v>
      </c>
      <c r="M24" s="83">
        <v>978</v>
      </c>
      <c r="N24" s="83">
        <v>2445</v>
      </c>
      <c r="O24" s="84">
        <v>2464.56</v>
      </c>
      <c r="P24" s="84">
        <f t="shared" si="20"/>
        <v>0</v>
      </c>
      <c r="Q24" s="93">
        <f t="shared" si="12"/>
        <v>2464.56</v>
      </c>
      <c r="R24" s="93"/>
      <c r="S24" s="93"/>
      <c r="T24" s="93">
        <v>2464.56</v>
      </c>
      <c r="U24" s="93"/>
      <c r="V24" s="93"/>
      <c r="W24" s="93"/>
      <c r="X24" s="93"/>
      <c r="Y24" s="93"/>
      <c r="Z24" s="93"/>
      <c r="AA24" s="93"/>
      <c r="AB24" s="93">
        <f t="shared" si="13"/>
        <v>0</v>
      </c>
      <c r="AC24" s="93"/>
      <c r="AD24" s="93"/>
      <c r="AE24" s="93">
        <v>0</v>
      </c>
      <c r="AF24" s="93"/>
      <c r="AG24" s="93"/>
      <c r="AH24" s="93"/>
      <c r="AI24" s="93"/>
      <c r="AJ24" s="93"/>
      <c r="AK24" s="93"/>
      <c r="AL24" s="83" t="s">
        <v>132</v>
      </c>
      <c r="AM24" s="83" t="s">
        <v>133</v>
      </c>
      <c r="AN24" s="83" t="s">
        <v>66</v>
      </c>
      <c r="AO24" s="83" t="s">
        <v>67</v>
      </c>
      <c r="AP24" s="83" t="s">
        <v>68</v>
      </c>
      <c r="AQ24" s="87" t="s">
        <v>134</v>
      </c>
      <c r="AR24" s="109" t="s">
        <v>135</v>
      </c>
      <c r="AS24" s="105">
        <v>45595</v>
      </c>
      <c r="AT24" s="106" t="s">
        <v>71</v>
      </c>
      <c r="AU24" s="88">
        <v>0</v>
      </c>
    </row>
    <row r="25" s="35" customFormat="1" ht="232" customHeight="1" spans="1:47">
      <c r="A25" s="60">
        <f>SUBTOTAL(103,$D$10:D25)</f>
        <v>9</v>
      </c>
      <c r="B25" s="61" t="s">
        <v>136</v>
      </c>
      <c r="C25" s="61">
        <v>2025</v>
      </c>
      <c r="D25" s="61" t="s">
        <v>137</v>
      </c>
      <c r="E25" s="61" t="s">
        <v>99</v>
      </c>
      <c r="F25" s="61" t="s">
        <v>100</v>
      </c>
      <c r="G25" s="61" t="s">
        <v>62</v>
      </c>
      <c r="H25" s="61" t="s">
        <v>138</v>
      </c>
      <c r="I25" s="61" t="s">
        <v>139</v>
      </c>
      <c r="J25" s="87" t="s">
        <v>140</v>
      </c>
      <c r="K25" s="83">
        <v>1976</v>
      </c>
      <c r="L25" s="83">
        <v>1</v>
      </c>
      <c r="M25" s="83">
        <v>546</v>
      </c>
      <c r="N25" s="83">
        <v>1638</v>
      </c>
      <c r="O25" s="84">
        <v>780</v>
      </c>
      <c r="P25" s="84">
        <f t="shared" si="20"/>
        <v>753.187435</v>
      </c>
      <c r="Q25" s="93">
        <f t="shared" si="12"/>
        <v>780</v>
      </c>
      <c r="R25" s="93">
        <v>753.187435</v>
      </c>
      <c r="S25" s="93">
        <v>0</v>
      </c>
      <c r="T25" s="93">
        <v>26.8125649999999</v>
      </c>
      <c r="U25" s="93"/>
      <c r="V25" s="93"/>
      <c r="W25" s="93"/>
      <c r="X25" s="93">
        <v>0</v>
      </c>
      <c r="Y25" s="93"/>
      <c r="Z25" s="93"/>
      <c r="AA25" s="93"/>
      <c r="AB25" s="93">
        <f t="shared" si="13"/>
        <v>0</v>
      </c>
      <c r="AC25" s="93">
        <v>0</v>
      </c>
      <c r="AD25" s="93">
        <v>0</v>
      </c>
      <c r="AE25" s="93">
        <v>0</v>
      </c>
      <c r="AF25" s="93"/>
      <c r="AG25" s="93"/>
      <c r="AH25" s="93"/>
      <c r="AI25" s="93"/>
      <c r="AJ25" s="93"/>
      <c r="AK25" s="93"/>
      <c r="AL25" s="83" t="s">
        <v>115</v>
      </c>
      <c r="AM25" s="83" t="s">
        <v>116</v>
      </c>
      <c r="AN25" s="83" t="s">
        <v>66</v>
      </c>
      <c r="AO25" s="83" t="s">
        <v>67</v>
      </c>
      <c r="AP25" s="83" t="s">
        <v>68</v>
      </c>
      <c r="AQ25" s="87" t="s">
        <v>141</v>
      </c>
      <c r="AR25" s="109" t="s">
        <v>142</v>
      </c>
      <c r="AS25" s="105">
        <v>45595</v>
      </c>
      <c r="AT25" s="106" t="s">
        <v>71</v>
      </c>
      <c r="AU25" s="83"/>
    </row>
    <row r="26" s="35" customFormat="1" ht="393" customHeight="1" spans="1:47">
      <c r="A26" s="60">
        <f>SUBTOTAL(103,$D$10:D26)</f>
        <v>10</v>
      </c>
      <c r="B26" s="61" t="s">
        <v>143</v>
      </c>
      <c r="C26" s="61">
        <v>2025</v>
      </c>
      <c r="D26" s="61" t="s">
        <v>144</v>
      </c>
      <c r="E26" s="61" t="s">
        <v>99</v>
      </c>
      <c r="F26" s="61" t="s">
        <v>100</v>
      </c>
      <c r="G26" s="61" t="s">
        <v>62</v>
      </c>
      <c r="H26" s="61" t="s">
        <v>145</v>
      </c>
      <c r="I26" s="61" t="s">
        <v>139</v>
      </c>
      <c r="J26" s="87" t="s">
        <v>146</v>
      </c>
      <c r="K26" s="83">
        <v>4000</v>
      </c>
      <c r="L26" s="83">
        <v>1</v>
      </c>
      <c r="M26" s="83">
        <v>796</v>
      </c>
      <c r="N26" s="88">
        <v>2390</v>
      </c>
      <c r="O26" s="84">
        <v>1633.44</v>
      </c>
      <c r="P26" s="84">
        <f t="shared" si="20"/>
        <v>0</v>
      </c>
      <c r="Q26" s="93">
        <f t="shared" si="12"/>
        <v>0</v>
      </c>
      <c r="R26" s="93"/>
      <c r="S26" s="93"/>
      <c r="T26" s="93">
        <v>0</v>
      </c>
      <c r="U26" s="93"/>
      <c r="V26" s="93"/>
      <c r="W26" s="93"/>
      <c r="X26" s="93"/>
      <c r="Y26" s="93"/>
      <c r="Z26" s="93"/>
      <c r="AA26" s="93"/>
      <c r="AB26" s="93">
        <f t="shared" si="13"/>
        <v>1633.44</v>
      </c>
      <c r="AC26" s="93"/>
      <c r="AD26" s="93"/>
      <c r="AE26" s="93">
        <v>1633.44</v>
      </c>
      <c r="AF26" s="93"/>
      <c r="AG26" s="93"/>
      <c r="AH26" s="93"/>
      <c r="AI26" s="93"/>
      <c r="AJ26" s="93"/>
      <c r="AK26" s="93"/>
      <c r="AL26" s="83" t="s">
        <v>147</v>
      </c>
      <c r="AM26" s="83" t="s">
        <v>148</v>
      </c>
      <c r="AN26" s="83" t="s">
        <v>66</v>
      </c>
      <c r="AO26" s="83" t="s">
        <v>67</v>
      </c>
      <c r="AP26" s="83" t="s">
        <v>68</v>
      </c>
      <c r="AQ26" s="87" t="s">
        <v>149</v>
      </c>
      <c r="AR26" s="109" t="s">
        <v>109</v>
      </c>
      <c r="AS26" s="105">
        <v>45595</v>
      </c>
      <c r="AT26" s="106" t="s">
        <v>71</v>
      </c>
      <c r="AU26" s="83">
        <v>0</v>
      </c>
    </row>
    <row r="27" s="35" customFormat="1" ht="362" customHeight="1" spans="1:47">
      <c r="A27" s="60">
        <f>SUBTOTAL(103,$D$10:D27)</f>
        <v>11</v>
      </c>
      <c r="B27" s="61" t="s">
        <v>150</v>
      </c>
      <c r="C27" s="61">
        <v>2025</v>
      </c>
      <c r="D27" s="61" t="s">
        <v>151</v>
      </c>
      <c r="E27" s="61" t="s">
        <v>99</v>
      </c>
      <c r="F27" s="61" t="s">
        <v>100</v>
      </c>
      <c r="G27" s="61" t="s">
        <v>62</v>
      </c>
      <c r="H27" s="61" t="s">
        <v>152</v>
      </c>
      <c r="I27" s="61" t="s">
        <v>139</v>
      </c>
      <c r="J27" s="87" t="s">
        <v>153</v>
      </c>
      <c r="K27" s="83">
        <v>2100</v>
      </c>
      <c r="L27" s="88">
        <v>1</v>
      </c>
      <c r="M27" s="83">
        <v>416</v>
      </c>
      <c r="N27" s="83">
        <v>1317</v>
      </c>
      <c r="O27" s="84">
        <v>950</v>
      </c>
      <c r="P27" s="84">
        <f t="shared" si="20"/>
        <v>0</v>
      </c>
      <c r="Q27" s="93">
        <f t="shared" si="12"/>
        <v>950</v>
      </c>
      <c r="R27" s="93">
        <v>0</v>
      </c>
      <c r="S27" s="93">
        <v>0</v>
      </c>
      <c r="T27" s="93">
        <v>950</v>
      </c>
      <c r="U27" s="93"/>
      <c r="V27" s="93"/>
      <c r="W27" s="93"/>
      <c r="X27" s="93">
        <v>0</v>
      </c>
      <c r="Y27" s="93"/>
      <c r="Z27" s="93"/>
      <c r="AA27" s="93"/>
      <c r="AB27" s="93">
        <f t="shared" si="13"/>
        <v>0</v>
      </c>
      <c r="AC27" s="93">
        <v>0</v>
      </c>
      <c r="AD27" s="93">
        <v>0</v>
      </c>
      <c r="AE27" s="93">
        <v>0</v>
      </c>
      <c r="AF27" s="93"/>
      <c r="AG27" s="93"/>
      <c r="AH27" s="93"/>
      <c r="AI27" s="93"/>
      <c r="AJ27" s="93"/>
      <c r="AK27" s="93"/>
      <c r="AL27" s="83" t="s">
        <v>154</v>
      </c>
      <c r="AM27" s="83" t="s">
        <v>155</v>
      </c>
      <c r="AN27" s="83" t="s">
        <v>66</v>
      </c>
      <c r="AO27" s="83" t="s">
        <v>67</v>
      </c>
      <c r="AP27" s="83" t="s">
        <v>68</v>
      </c>
      <c r="AQ27" s="87" t="s">
        <v>156</v>
      </c>
      <c r="AR27" s="109" t="s">
        <v>157</v>
      </c>
      <c r="AS27" s="105">
        <v>45595</v>
      </c>
      <c r="AT27" s="106" t="s">
        <v>71</v>
      </c>
      <c r="AU27" s="83">
        <v>0</v>
      </c>
    </row>
    <row r="28" s="35" customFormat="1" ht="383" customHeight="1" spans="1:47">
      <c r="A28" s="60">
        <f>SUBTOTAL(103,$D$10:D28)</f>
        <v>12</v>
      </c>
      <c r="B28" s="61" t="s">
        <v>158</v>
      </c>
      <c r="C28" s="61">
        <v>2025</v>
      </c>
      <c r="D28" s="61" t="s">
        <v>159</v>
      </c>
      <c r="E28" s="61" t="s">
        <v>99</v>
      </c>
      <c r="F28" s="61" t="s">
        <v>100</v>
      </c>
      <c r="G28" s="61" t="s">
        <v>62</v>
      </c>
      <c r="H28" s="61" t="s">
        <v>160</v>
      </c>
      <c r="I28" s="61" t="s">
        <v>139</v>
      </c>
      <c r="J28" s="87" t="s">
        <v>161</v>
      </c>
      <c r="K28" s="83">
        <v>12000</v>
      </c>
      <c r="L28" s="88">
        <v>1</v>
      </c>
      <c r="M28" s="83">
        <v>2544</v>
      </c>
      <c r="N28" s="83">
        <v>7633</v>
      </c>
      <c r="O28" s="84">
        <v>5330.937</v>
      </c>
      <c r="P28" s="84">
        <f t="shared" si="20"/>
        <v>0</v>
      </c>
      <c r="Q28" s="93">
        <f t="shared" si="12"/>
        <v>5330.937</v>
      </c>
      <c r="R28" s="93">
        <v>0</v>
      </c>
      <c r="S28" s="93">
        <v>0</v>
      </c>
      <c r="T28" s="93">
        <v>5330.937</v>
      </c>
      <c r="U28" s="93"/>
      <c r="V28" s="93"/>
      <c r="W28" s="93"/>
      <c r="X28" s="93">
        <v>0</v>
      </c>
      <c r="Y28" s="93"/>
      <c r="Z28" s="93"/>
      <c r="AA28" s="93"/>
      <c r="AB28" s="93">
        <f t="shared" si="13"/>
        <v>0</v>
      </c>
      <c r="AC28" s="93">
        <v>0</v>
      </c>
      <c r="AD28" s="93">
        <v>0</v>
      </c>
      <c r="AE28" s="93">
        <v>0</v>
      </c>
      <c r="AF28" s="93"/>
      <c r="AG28" s="93"/>
      <c r="AH28" s="93"/>
      <c r="AI28" s="93"/>
      <c r="AJ28" s="93"/>
      <c r="AK28" s="93"/>
      <c r="AL28" s="83" t="s">
        <v>106</v>
      </c>
      <c r="AM28" s="83" t="s">
        <v>107</v>
      </c>
      <c r="AN28" s="83" t="s">
        <v>66</v>
      </c>
      <c r="AO28" s="83" t="s">
        <v>67</v>
      </c>
      <c r="AP28" s="83" t="s">
        <v>68</v>
      </c>
      <c r="AQ28" s="87" t="s">
        <v>162</v>
      </c>
      <c r="AR28" s="109" t="s">
        <v>135</v>
      </c>
      <c r="AS28" s="105">
        <v>45595</v>
      </c>
      <c r="AT28" s="106" t="s">
        <v>71</v>
      </c>
      <c r="AU28" s="83">
        <v>0</v>
      </c>
    </row>
    <row r="29" s="35" customFormat="1" ht="232" customHeight="1" spans="1:47">
      <c r="A29" s="60">
        <f>SUBTOTAL(103,$D$10:D29)</f>
        <v>13</v>
      </c>
      <c r="B29" s="61" t="s">
        <v>163</v>
      </c>
      <c r="C29" s="61">
        <v>2025</v>
      </c>
      <c r="D29" s="61" t="s">
        <v>164</v>
      </c>
      <c r="E29" s="61" t="s">
        <v>99</v>
      </c>
      <c r="F29" s="61" t="s">
        <v>100</v>
      </c>
      <c r="G29" s="61" t="s">
        <v>62</v>
      </c>
      <c r="H29" s="61" t="s">
        <v>165</v>
      </c>
      <c r="I29" s="61" t="s">
        <v>139</v>
      </c>
      <c r="J29" s="87" t="s">
        <v>166</v>
      </c>
      <c r="K29" s="83">
        <v>5500</v>
      </c>
      <c r="L29" s="88">
        <v>1</v>
      </c>
      <c r="M29" s="83">
        <v>176</v>
      </c>
      <c r="N29" s="83">
        <v>528</v>
      </c>
      <c r="O29" s="84">
        <v>991</v>
      </c>
      <c r="P29" s="84">
        <f t="shared" si="20"/>
        <v>979.567863</v>
      </c>
      <c r="Q29" s="93">
        <f t="shared" si="12"/>
        <v>991</v>
      </c>
      <c r="R29" s="93">
        <v>979.567863</v>
      </c>
      <c r="S29" s="93">
        <v>0</v>
      </c>
      <c r="T29" s="93">
        <v>11.432137</v>
      </c>
      <c r="U29" s="93"/>
      <c r="V29" s="93"/>
      <c r="W29" s="93"/>
      <c r="X29" s="93">
        <v>0</v>
      </c>
      <c r="Y29" s="93"/>
      <c r="Z29" s="93"/>
      <c r="AA29" s="93"/>
      <c r="AB29" s="93">
        <f t="shared" si="13"/>
        <v>0</v>
      </c>
      <c r="AC29" s="93">
        <v>0</v>
      </c>
      <c r="AD29" s="93">
        <v>0</v>
      </c>
      <c r="AE29" s="93">
        <v>0</v>
      </c>
      <c r="AF29" s="93"/>
      <c r="AG29" s="93"/>
      <c r="AH29" s="93"/>
      <c r="AI29" s="93"/>
      <c r="AJ29" s="93"/>
      <c r="AK29" s="93"/>
      <c r="AL29" s="83" t="s">
        <v>147</v>
      </c>
      <c r="AM29" s="83" t="s">
        <v>148</v>
      </c>
      <c r="AN29" s="83" t="s">
        <v>66</v>
      </c>
      <c r="AO29" s="83" t="s">
        <v>67</v>
      </c>
      <c r="AP29" s="83" t="s">
        <v>68</v>
      </c>
      <c r="AQ29" s="87" t="s">
        <v>167</v>
      </c>
      <c r="AR29" s="87" t="s">
        <v>168</v>
      </c>
      <c r="AS29" s="105">
        <v>45595</v>
      </c>
      <c r="AT29" s="106" t="s">
        <v>71</v>
      </c>
      <c r="AU29" s="83"/>
    </row>
    <row r="30" s="35" customFormat="1" ht="138" customHeight="1" spans="1:47">
      <c r="A30" s="60">
        <f>SUBTOTAL(103,$D$10:D30)</f>
        <v>14</v>
      </c>
      <c r="B30" s="61" t="s">
        <v>169</v>
      </c>
      <c r="C30" s="61">
        <v>2025</v>
      </c>
      <c r="D30" s="61" t="s">
        <v>170</v>
      </c>
      <c r="E30" s="61" t="s">
        <v>99</v>
      </c>
      <c r="F30" s="61" t="s">
        <v>100</v>
      </c>
      <c r="G30" s="61" t="s">
        <v>62</v>
      </c>
      <c r="H30" s="61" t="s">
        <v>171</v>
      </c>
      <c r="I30" s="61" t="s">
        <v>76</v>
      </c>
      <c r="J30" s="87" t="s">
        <v>172</v>
      </c>
      <c r="K30" s="83">
        <v>10</v>
      </c>
      <c r="L30" s="88">
        <v>1</v>
      </c>
      <c r="M30" s="83">
        <v>246</v>
      </c>
      <c r="N30" s="83">
        <v>1006</v>
      </c>
      <c r="O30" s="84">
        <v>280</v>
      </c>
      <c r="P30" s="84">
        <f t="shared" si="20"/>
        <v>0</v>
      </c>
      <c r="Q30" s="93">
        <f t="shared" si="12"/>
        <v>280</v>
      </c>
      <c r="R30" s="93"/>
      <c r="S30" s="93"/>
      <c r="T30" s="93">
        <v>280</v>
      </c>
      <c r="U30" s="93"/>
      <c r="V30" s="93"/>
      <c r="W30" s="93"/>
      <c r="X30" s="93"/>
      <c r="Y30" s="93"/>
      <c r="Z30" s="93"/>
      <c r="AA30" s="93"/>
      <c r="AB30" s="93">
        <f t="shared" si="13"/>
        <v>0</v>
      </c>
      <c r="AC30" s="93"/>
      <c r="AD30" s="93"/>
      <c r="AE30" s="93">
        <v>0</v>
      </c>
      <c r="AF30" s="93"/>
      <c r="AG30" s="93"/>
      <c r="AH30" s="93"/>
      <c r="AI30" s="93"/>
      <c r="AJ30" s="93"/>
      <c r="AK30" s="93"/>
      <c r="AL30" s="83" t="s">
        <v>173</v>
      </c>
      <c r="AM30" s="83" t="s">
        <v>174</v>
      </c>
      <c r="AN30" s="83" t="s">
        <v>66</v>
      </c>
      <c r="AO30" s="83" t="s">
        <v>67</v>
      </c>
      <c r="AP30" s="83" t="s">
        <v>68</v>
      </c>
      <c r="AQ30" s="87" t="s">
        <v>175</v>
      </c>
      <c r="AR30" s="87" t="s">
        <v>176</v>
      </c>
      <c r="AS30" s="105">
        <v>45595</v>
      </c>
      <c r="AT30" s="106" t="s">
        <v>71</v>
      </c>
      <c r="AU30" s="83">
        <v>0</v>
      </c>
    </row>
    <row r="31" s="35" customFormat="1" ht="363" customHeight="1" spans="1:47">
      <c r="A31" s="60">
        <f>SUBTOTAL(103,$D$10:D31)</f>
        <v>15</v>
      </c>
      <c r="B31" s="61" t="s">
        <v>177</v>
      </c>
      <c r="C31" s="61">
        <v>2025</v>
      </c>
      <c r="D31" s="61" t="s">
        <v>178</v>
      </c>
      <c r="E31" s="61" t="s">
        <v>99</v>
      </c>
      <c r="F31" s="61" t="s">
        <v>100</v>
      </c>
      <c r="G31" s="61" t="s">
        <v>62</v>
      </c>
      <c r="H31" s="61" t="s">
        <v>179</v>
      </c>
      <c r="I31" s="87" t="s">
        <v>139</v>
      </c>
      <c r="J31" s="61" t="s">
        <v>180</v>
      </c>
      <c r="K31" s="88">
        <v>8129</v>
      </c>
      <c r="L31" s="88">
        <v>1</v>
      </c>
      <c r="M31" s="88">
        <v>2325</v>
      </c>
      <c r="N31" s="88">
        <v>6977</v>
      </c>
      <c r="O31" s="84">
        <v>1422.57</v>
      </c>
      <c r="P31" s="84">
        <f t="shared" si="20"/>
        <v>0</v>
      </c>
      <c r="Q31" s="93">
        <f t="shared" si="12"/>
        <v>1422.57</v>
      </c>
      <c r="R31" s="93">
        <v>0</v>
      </c>
      <c r="S31" s="93">
        <v>0</v>
      </c>
      <c r="T31" s="93">
        <v>1422.57</v>
      </c>
      <c r="U31" s="93"/>
      <c r="V31" s="93"/>
      <c r="W31" s="93"/>
      <c r="X31" s="93">
        <v>0</v>
      </c>
      <c r="Y31" s="93"/>
      <c r="Z31" s="93"/>
      <c r="AA31" s="93"/>
      <c r="AB31" s="93">
        <f t="shared" si="13"/>
        <v>0</v>
      </c>
      <c r="AC31" s="93">
        <v>0</v>
      </c>
      <c r="AD31" s="93">
        <v>0</v>
      </c>
      <c r="AE31" s="93">
        <v>0</v>
      </c>
      <c r="AF31" s="93"/>
      <c r="AG31" s="93"/>
      <c r="AH31" s="93"/>
      <c r="AI31" s="93"/>
      <c r="AJ31" s="93"/>
      <c r="AK31" s="93"/>
      <c r="AL31" s="83" t="s">
        <v>106</v>
      </c>
      <c r="AM31" s="83" t="s">
        <v>107</v>
      </c>
      <c r="AN31" s="83" t="s">
        <v>66</v>
      </c>
      <c r="AO31" s="83" t="s">
        <v>67</v>
      </c>
      <c r="AP31" s="83" t="s">
        <v>68</v>
      </c>
      <c r="AQ31" s="87" t="s">
        <v>181</v>
      </c>
      <c r="AR31" s="109" t="s">
        <v>135</v>
      </c>
      <c r="AS31" s="105">
        <v>45595</v>
      </c>
      <c r="AT31" s="106" t="s">
        <v>71</v>
      </c>
      <c r="AU31" s="110">
        <v>0</v>
      </c>
    </row>
    <row r="32" s="35" customFormat="1" ht="385" customHeight="1" spans="1:47">
      <c r="A32" s="60">
        <f>SUBTOTAL(103,$D$10:D32)</f>
        <v>16</v>
      </c>
      <c r="B32" s="61" t="s">
        <v>182</v>
      </c>
      <c r="C32" s="61">
        <v>2025</v>
      </c>
      <c r="D32" s="61" t="s">
        <v>183</v>
      </c>
      <c r="E32" s="61" t="s">
        <v>99</v>
      </c>
      <c r="F32" s="61" t="s">
        <v>100</v>
      </c>
      <c r="G32" s="61" t="s">
        <v>62</v>
      </c>
      <c r="H32" s="61" t="s">
        <v>184</v>
      </c>
      <c r="I32" s="61" t="s">
        <v>139</v>
      </c>
      <c r="J32" s="87" t="s">
        <v>185</v>
      </c>
      <c r="K32" s="83">
        <v>3291</v>
      </c>
      <c r="L32" s="88">
        <v>1</v>
      </c>
      <c r="M32" s="83">
        <v>767</v>
      </c>
      <c r="N32" s="83">
        <v>2115</v>
      </c>
      <c r="O32" s="84">
        <v>550</v>
      </c>
      <c r="P32" s="84">
        <f t="shared" si="20"/>
        <v>0</v>
      </c>
      <c r="Q32" s="93">
        <f t="shared" si="12"/>
        <v>550</v>
      </c>
      <c r="R32" s="93">
        <v>0</v>
      </c>
      <c r="S32" s="93">
        <v>0</v>
      </c>
      <c r="T32" s="93">
        <v>550</v>
      </c>
      <c r="U32" s="93"/>
      <c r="V32" s="93"/>
      <c r="W32" s="93"/>
      <c r="X32" s="93">
        <v>0</v>
      </c>
      <c r="Y32" s="93"/>
      <c r="Z32" s="93"/>
      <c r="AA32" s="93"/>
      <c r="AB32" s="93">
        <f t="shared" si="13"/>
        <v>0</v>
      </c>
      <c r="AC32" s="93">
        <v>0</v>
      </c>
      <c r="AD32" s="93">
        <v>0</v>
      </c>
      <c r="AE32" s="93">
        <v>0</v>
      </c>
      <c r="AF32" s="93"/>
      <c r="AG32" s="93"/>
      <c r="AH32" s="93"/>
      <c r="AI32" s="93"/>
      <c r="AJ32" s="93"/>
      <c r="AK32" s="93"/>
      <c r="AL32" s="83" t="s">
        <v>154</v>
      </c>
      <c r="AM32" s="83" t="s">
        <v>155</v>
      </c>
      <c r="AN32" s="83" t="s">
        <v>66</v>
      </c>
      <c r="AO32" s="83" t="s">
        <v>67</v>
      </c>
      <c r="AP32" s="83" t="s">
        <v>68</v>
      </c>
      <c r="AQ32" s="87" t="s">
        <v>186</v>
      </c>
      <c r="AR32" s="87" t="s">
        <v>187</v>
      </c>
      <c r="AS32" s="105">
        <v>45595</v>
      </c>
      <c r="AT32" s="106" t="s">
        <v>71</v>
      </c>
      <c r="AU32" s="83">
        <v>0</v>
      </c>
    </row>
    <row r="33" s="34" customFormat="1" ht="196" customHeight="1" spans="1:47">
      <c r="A33" s="60">
        <f>SUBTOTAL(103,$D$10:D33)</f>
        <v>17</v>
      </c>
      <c r="B33" s="61" t="s">
        <v>188</v>
      </c>
      <c r="C33" s="61">
        <v>2025</v>
      </c>
      <c r="D33" s="61" t="s">
        <v>189</v>
      </c>
      <c r="E33" s="61" t="s">
        <v>99</v>
      </c>
      <c r="F33" s="61" t="s">
        <v>100</v>
      </c>
      <c r="G33" s="61" t="s">
        <v>62</v>
      </c>
      <c r="H33" s="61" t="s">
        <v>190</v>
      </c>
      <c r="I33" s="61" t="s">
        <v>85</v>
      </c>
      <c r="J33" s="61" t="s">
        <v>191</v>
      </c>
      <c r="K33" s="88">
        <v>40</v>
      </c>
      <c r="L33" s="88">
        <v>1</v>
      </c>
      <c r="M33" s="88">
        <v>787</v>
      </c>
      <c r="N33" s="88">
        <v>3106</v>
      </c>
      <c r="O33" s="84">
        <v>2000</v>
      </c>
      <c r="P33" s="84">
        <f t="shared" si="20"/>
        <v>1902.968823</v>
      </c>
      <c r="Q33" s="93">
        <f t="shared" si="12"/>
        <v>2000</v>
      </c>
      <c r="R33" s="93">
        <v>1902.968823</v>
      </c>
      <c r="S33" s="93">
        <v>0</v>
      </c>
      <c r="T33" s="93">
        <v>97.0311770000001</v>
      </c>
      <c r="U33" s="93"/>
      <c r="V33" s="93"/>
      <c r="W33" s="93"/>
      <c r="X33" s="93">
        <v>0</v>
      </c>
      <c r="Y33" s="93"/>
      <c r="Z33" s="93"/>
      <c r="AA33" s="93"/>
      <c r="AB33" s="93">
        <f t="shared" si="13"/>
        <v>0</v>
      </c>
      <c r="AC33" s="93">
        <v>0</v>
      </c>
      <c r="AD33" s="93">
        <v>0</v>
      </c>
      <c r="AE33" s="93">
        <v>0</v>
      </c>
      <c r="AF33" s="93"/>
      <c r="AG33" s="93"/>
      <c r="AH33" s="93"/>
      <c r="AI33" s="93"/>
      <c r="AJ33" s="93"/>
      <c r="AK33" s="93"/>
      <c r="AL33" s="83" t="s">
        <v>192</v>
      </c>
      <c r="AM33" s="83" t="s">
        <v>193</v>
      </c>
      <c r="AN33" s="83" t="s">
        <v>66</v>
      </c>
      <c r="AO33" s="83" t="s">
        <v>67</v>
      </c>
      <c r="AP33" s="83" t="s">
        <v>68</v>
      </c>
      <c r="AQ33" s="87" t="s">
        <v>194</v>
      </c>
      <c r="AR33" s="87" t="s">
        <v>195</v>
      </c>
      <c r="AS33" s="105">
        <v>45650</v>
      </c>
      <c r="AT33" s="106" t="s">
        <v>196</v>
      </c>
      <c r="AU33" s="110">
        <v>0</v>
      </c>
    </row>
    <row r="34" s="34" customFormat="1" ht="178" customHeight="1" spans="1:47">
      <c r="A34" s="60">
        <f>SUBTOTAL(103,$D$10:D34)</f>
        <v>18</v>
      </c>
      <c r="B34" s="61" t="s">
        <v>197</v>
      </c>
      <c r="C34" s="61">
        <v>2025</v>
      </c>
      <c r="D34" s="61" t="s">
        <v>198</v>
      </c>
      <c r="E34" s="61" t="s">
        <v>99</v>
      </c>
      <c r="F34" s="61" t="s">
        <v>100</v>
      </c>
      <c r="G34" s="61" t="s">
        <v>62</v>
      </c>
      <c r="H34" s="61" t="s">
        <v>199</v>
      </c>
      <c r="I34" s="61" t="s">
        <v>85</v>
      </c>
      <c r="J34" s="61" t="s">
        <v>200</v>
      </c>
      <c r="K34" s="89">
        <v>40</v>
      </c>
      <c r="L34" s="89">
        <v>1</v>
      </c>
      <c r="M34" s="88">
        <v>201</v>
      </c>
      <c r="N34" s="88">
        <v>821</v>
      </c>
      <c r="O34" s="84">
        <v>2400</v>
      </c>
      <c r="P34" s="84">
        <f t="shared" si="20"/>
        <v>2197.319692</v>
      </c>
      <c r="Q34" s="93">
        <f t="shared" si="12"/>
        <v>2400</v>
      </c>
      <c r="R34" s="93">
        <v>2107.319692</v>
      </c>
      <c r="S34" s="93">
        <v>90</v>
      </c>
      <c r="T34" s="93">
        <v>202.680308</v>
      </c>
      <c r="U34" s="93"/>
      <c r="V34" s="93"/>
      <c r="W34" s="93"/>
      <c r="X34" s="93">
        <v>0</v>
      </c>
      <c r="Y34" s="93"/>
      <c r="Z34" s="93"/>
      <c r="AA34" s="93"/>
      <c r="AB34" s="93">
        <f t="shared" si="13"/>
        <v>0</v>
      </c>
      <c r="AC34" s="93">
        <v>0</v>
      </c>
      <c r="AD34" s="93">
        <v>0</v>
      </c>
      <c r="AE34" s="93"/>
      <c r="AF34" s="93"/>
      <c r="AG34" s="93">
        <v>0</v>
      </c>
      <c r="AH34" s="93">
        <v>0</v>
      </c>
      <c r="AI34" s="93"/>
      <c r="AJ34" s="93"/>
      <c r="AK34" s="93"/>
      <c r="AL34" s="83" t="s">
        <v>154</v>
      </c>
      <c r="AM34" s="83" t="s">
        <v>155</v>
      </c>
      <c r="AN34" s="83" t="s">
        <v>66</v>
      </c>
      <c r="AO34" s="83" t="s">
        <v>67</v>
      </c>
      <c r="AP34" s="83" t="s">
        <v>68</v>
      </c>
      <c r="AQ34" s="87" t="s">
        <v>201</v>
      </c>
      <c r="AR34" s="87" t="s">
        <v>202</v>
      </c>
      <c r="AS34" s="111">
        <v>45734</v>
      </c>
      <c r="AT34" s="83" t="s">
        <v>203</v>
      </c>
      <c r="AU34" s="83"/>
    </row>
    <row r="35" s="34" customFormat="1" ht="188" customHeight="1" spans="1:47">
      <c r="A35" s="60">
        <f>SUBTOTAL(103,$D$10:D35)</f>
        <v>19</v>
      </c>
      <c r="B35" s="61" t="s">
        <v>204</v>
      </c>
      <c r="C35" s="61">
        <v>2025</v>
      </c>
      <c r="D35" s="61" t="s">
        <v>205</v>
      </c>
      <c r="E35" s="61" t="s">
        <v>99</v>
      </c>
      <c r="F35" s="61" t="s">
        <v>100</v>
      </c>
      <c r="G35" s="61" t="s">
        <v>62</v>
      </c>
      <c r="H35" s="61" t="s">
        <v>206</v>
      </c>
      <c r="I35" s="61" t="s">
        <v>207</v>
      </c>
      <c r="J35" s="61" t="s">
        <v>208</v>
      </c>
      <c r="K35" s="89">
        <v>950</v>
      </c>
      <c r="L35" s="89">
        <v>1</v>
      </c>
      <c r="M35" s="88">
        <v>244</v>
      </c>
      <c r="N35" s="88">
        <v>1019</v>
      </c>
      <c r="O35" s="84">
        <v>700</v>
      </c>
      <c r="P35" s="84">
        <f t="shared" si="20"/>
        <v>0</v>
      </c>
      <c r="Q35" s="93">
        <f t="shared" si="12"/>
        <v>700</v>
      </c>
      <c r="R35" s="93"/>
      <c r="S35" s="93"/>
      <c r="T35" s="93">
        <v>700</v>
      </c>
      <c r="U35" s="93"/>
      <c r="V35" s="93"/>
      <c r="W35" s="93"/>
      <c r="X35" s="93"/>
      <c r="Y35" s="93"/>
      <c r="Z35" s="93"/>
      <c r="AA35" s="93"/>
      <c r="AB35" s="93">
        <f t="shared" si="13"/>
        <v>0</v>
      </c>
      <c r="AC35" s="93"/>
      <c r="AD35" s="93"/>
      <c r="AE35" s="93"/>
      <c r="AF35" s="93"/>
      <c r="AG35" s="93"/>
      <c r="AH35" s="93"/>
      <c r="AI35" s="93"/>
      <c r="AJ35" s="93"/>
      <c r="AK35" s="93"/>
      <c r="AL35" s="83" t="s">
        <v>173</v>
      </c>
      <c r="AM35" s="83" t="s">
        <v>174</v>
      </c>
      <c r="AN35" s="83" t="s">
        <v>66</v>
      </c>
      <c r="AO35" s="83" t="s">
        <v>67</v>
      </c>
      <c r="AP35" s="83" t="s">
        <v>68</v>
      </c>
      <c r="AQ35" s="87" t="s">
        <v>209</v>
      </c>
      <c r="AR35" s="87" t="s">
        <v>210</v>
      </c>
      <c r="AS35" s="111">
        <v>45734</v>
      </c>
      <c r="AT35" s="83" t="s">
        <v>203</v>
      </c>
      <c r="AU35" s="83"/>
    </row>
    <row r="36" s="34" customFormat="1" ht="33" customHeight="1" spans="1:47">
      <c r="A36" s="58" t="s">
        <v>58</v>
      </c>
      <c r="B36" s="59" t="s">
        <v>211</v>
      </c>
      <c r="C36" s="63"/>
      <c r="D36" s="63"/>
      <c r="E36" s="63"/>
      <c r="F36" s="63"/>
      <c r="G36" s="63"/>
      <c r="H36" s="63"/>
      <c r="I36" s="63"/>
      <c r="J36" s="63"/>
      <c r="K36" s="85">
        <f t="shared" ref="K36:T36" si="21">SUM(K37:K51)</f>
        <v>3282</v>
      </c>
      <c r="L36" s="85">
        <f t="shared" si="21"/>
        <v>15</v>
      </c>
      <c r="M36" s="85">
        <f t="shared" si="21"/>
        <v>4250</v>
      </c>
      <c r="N36" s="85">
        <f t="shared" si="21"/>
        <v>16144</v>
      </c>
      <c r="O36" s="86">
        <f t="shared" si="21"/>
        <v>11030.75</v>
      </c>
      <c r="P36" s="86">
        <f t="shared" si="21"/>
        <v>8644.108244</v>
      </c>
      <c r="Q36" s="86">
        <f t="shared" si="21"/>
        <v>9206.5</v>
      </c>
      <c r="R36" s="86">
        <f t="shared" si="21"/>
        <v>7306.888797</v>
      </c>
      <c r="S36" s="86">
        <f t="shared" si="21"/>
        <v>732.969447</v>
      </c>
      <c r="T36" s="86">
        <f t="shared" si="21"/>
        <v>786.641756</v>
      </c>
      <c r="U36" s="86">
        <f t="shared" ref="U36:AK36" si="22">SUM(U37:U51)</f>
        <v>0</v>
      </c>
      <c r="V36" s="86">
        <f t="shared" si="22"/>
        <v>0</v>
      </c>
      <c r="W36" s="86">
        <f t="shared" si="22"/>
        <v>380</v>
      </c>
      <c r="X36" s="86">
        <f t="shared" si="22"/>
        <v>0</v>
      </c>
      <c r="Y36" s="86">
        <f t="shared" si="22"/>
        <v>0</v>
      </c>
      <c r="Z36" s="86">
        <f t="shared" si="22"/>
        <v>0</v>
      </c>
      <c r="AA36" s="86">
        <f t="shared" si="22"/>
        <v>0</v>
      </c>
      <c r="AB36" s="86">
        <f t="shared" si="22"/>
        <v>1600</v>
      </c>
      <c r="AC36" s="86">
        <f t="shared" si="22"/>
        <v>0</v>
      </c>
      <c r="AD36" s="86">
        <f t="shared" si="22"/>
        <v>0</v>
      </c>
      <c r="AE36" s="86">
        <f t="shared" si="22"/>
        <v>1600</v>
      </c>
      <c r="AF36" s="86">
        <f t="shared" si="22"/>
        <v>0</v>
      </c>
      <c r="AG36" s="86">
        <f t="shared" si="22"/>
        <v>121.05</v>
      </c>
      <c r="AH36" s="86">
        <f t="shared" si="22"/>
        <v>103.2</v>
      </c>
      <c r="AI36" s="86">
        <f t="shared" si="22"/>
        <v>0</v>
      </c>
      <c r="AJ36" s="86">
        <f t="shared" si="22"/>
        <v>0</v>
      </c>
      <c r="AK36" s="86">
        <f t="shared" si="22"/>
        <v>0</v>
      </c>
      <c r="AL36" s="102"/>
      <c r="AM36" s="102"/>
      <c r="AN36" s="102"/>
      <c r="AO36" s="102"/>
      <c r="AP36" s="102"/>
      <c r="AQ36" s="107"/>
      <c r="AR36" s="107"/>
      <c r="AS36" s="108"/>
      <c r="AT36" s="108"/>
      <c r="AU36" s="107"/>
    </row>
    <row r="37" s="35" customFormat="1" ht="158" customHeight="1" spans="1:47">
      <c r="A37" s="60">
        <f>SUBTOTAL(103,$D$10:D37)</f>
        <v>20</v>
      </c>
      <c r="B37" s="61" t="s">
        <v>212</v>
      </c>
      <c r="C37" s="61">
        <v>2025</v>
      </c>
      <c r="D37" s="61" t="s">
        <v>213</v>
      </c>
      <c r="E37" s="61" t="s">
        <v>99</v>
      </c>
      <c r="F37" s="61" t="s">
        <v>211</v>
      </c>
      <c r="G37" s="61" t="s">
        <v>62</v>
      </c>
      <c r="H37" s="61" t="s">
        <v>214</v>
      </c>
      <c r="I37" s="61" t="s">
        <v>215</v>
      </c>
      <c r="J37" s="61" t="s">
        <v>216</v>
      </c>
      <c r="K37" s="83">
        <v>16</v>
      </c>
      <c r="L37" s="83">
        <v>1</v>
      </c>
      <c r="M37" s="83">
        <v>1127</v>
      </c>
      <c r="N37" s="83">
        <v>4311</v>
      </c>
      <c r="O37" s="84">
        <v>380</v>
      </c>
      <c r="P37" s="84">
        <f t="shared" ref="P37:P51" si="23">R37+S37+U37+W37+X37+Z37+AA37+AC37+AD37+AG37+AH37</f>
        <v>380</v>
      </c>
      <c r="Q37" s="93">
        <f t="shared" ref="Q37:Q51" si="24">R37+S37+T37+U37+V37+W37+X37+Y37+Z37+AA37</f>
        <v>380</v>
      </c>
      <c r="R37" s="93">
        <v>0</v>
      </c>
      <c r="S37" s="93">
        <v>0</v>
      </c>
      <c r="T37" s="93"/>
      <c r="U37" s="93"/>
      <c r="V37" s="93"/>
      <c r="W37" s="93">
        <v>380</v>
      </c>
      <c r="X37" s="93">
        <v>0</v>
      </c>
      <c r="Y37" s="93"/>
      <c r="Z37" s="93"/>
      <c r="AA37" s="93"/>
      <c r="AB37" s="93">
        <f t="shared" ref="AB37:AB51" si="25">AC37+AD37+AE37</f>
        <v>0</v>
      </c>
      <c r="AC37" s="93">
        <v>0</v>
      </c>
      <c r="AD37" s="93">
        <v>0</v>
      </c>
      <c r="AE37" s="93">
        <v>0</v>
      </c>
      <c r="AF37" s="93">
        <v>0</v>
      </c>
      <c r="AG37" s="93">
        <v>0</v>
      </c>
      <c r="AH37" s="93">
        <v>0</v>
      </c>
      <c r="AI37" s="93"/>
      <c r="AJ37" s="93"/>
      <c r="AK37" s="93"/>
      <c r="AL37" s="83" t="s">
        <v>124</v>
      </c>
      <c r="AM37" s="83" t="s">
        <v>125</v>
      </c>
      <c r="AN37" s="83" t="s">
        <v>66</v>
      </c>
      <c r="AO37" s="83" t="s">
        <v>67</v>
      </c>
      <c r="AP37" s="83" t="s">
        <v>68</v>
      </c>
      <c r="AQ37" s="87" t="s">
        <v>217</v>
      </c>
      <c r="AR37" s="87" t="s">
        <v>218</v>
      </c>
      <c r="AS37" s="105">
        <v>45595</v>
      </c>
      <c r="AT37" s="106" t="s">
        <v>71</v>
      </c>
      <c r="AU37" s="83">
        <v>0</v>
      </c>
    </row>
    <row r="38" s="35" customFormat="1" ht="177" customHeight="1" spans="1:47">
      <c r="A38" s="60">
        <f>SUBTOTAL(103,$D$10:D38)</f>
        <v>21</v>
      </c>
      <c r="B38" s="61" t="s">
        <v>219</v>
      </c>
      <c r="C38" s="61">
        <v>2025</v>
      </c>
      <c r="D38" s="61" t="s">
        <v>220</v>
      </c>
      <c r="E38" s="61" t="s">
        <v>99</v>
      </c>
      <c r="F38" s="61" t="s">
        <v>211</v>
      </c>
      <c r="G38" s="61" t="s">
        <v>62</v>
      </c>
      <c r="H38" s="61" t="s">
        <v>221</v>
      </c>
      <c r="I38" s="61" t="s">
        <v>139</v>
      </c>
      <c r="J38" s="61" t="s">
        <v>222</v>
      </c>
      <c r="K38" s="83">
        <v>1</v>
      </c>
      <c r="L38" s="83">
        <v>1</v>
      </c>
      <c r="M38" s="83">
        <v>100</v>
      </c>
      <c r="N38" s="83">
        <v>300</v>
      </c>
      <c r="O38" s="84">
        <v>540</v>
      </c>
      <c r="P38" s="84">
        <f t="shared" si="23"/>
        <v>493.16</v>
      </c>
      <c r="Q38" s="93">
        <f t="shared" si="24"/>
        <v>540</v>
      </c>
      <c r="R38" s="93">
        <v>467.16</v>
      </c>
      <c r="S38" s="93">
        <v>26</v>
      </c>
      <c r="T38" s="93">
        <v>46.84</v>
      </c>
      <c r="U38" s="93"/>
      <c r="V38" s="93"/>
      <c r="W38" s="93"/>
      <c r="X38" s="93">
        <v>0</v>
      </c>
      <c r="Y38" s="93"/>
      <c r="Z38" s="93"/>
      <c r="AA38" s="93"/>
      <c r="AB38" s="93">
        <f t="shared" si="25"/>
        <v>0</v>
      </c>
      <c r="AC38" s="93">
        <v>0</v>
      </c>
      <c r="AD38" s="93">
        <v>0</v>
      </c>
      <c r="AE38" s="93">
        <v>0</v>
      </c>
      <c r="AF38" s="93">
        <v>0</v>
      </c>
      <c r="AG38" s="93">
        <v>0</v>
      </c>
      <c r="AH38" s="93">
        <v>0</v>
      </c>
      <c r="AI38" s="93"/>
      <c r="AJ38" s="93"/>
      <c r="AK38" s="93"/>
      <c r="AL38" s="83" t="s">
        <v>192</v>
      </c>
      <c r="AM38" s="83" t="s">
        <v>193</v>
      </c>
      <c r="AN38" s="83" t="s">
        <v>66</v>
      </c>
      <c r="AO38" s="83" t="s">
        <v>67</v>
      </c>
      <c r="AP38" s="83" t="s">
        <v>68</v>
      </c>
      <c r="AQ38" s="87" t="s">
        <v>223</v>
      </c>
      <c r="AR38" s="87" t="s">
        <v>224</v>
      </c>
      <c r="AS38" s="105">
        <v>45595</v>
      </c>
      <c r="AT38" s="106" t="s">
        <v>71</v>
      </c>
      <c r="AU38" s="83"/>
    </row>
    <row r="39" s="35" customFormat="1" ht="149" customHeight="1" spans="1:47">
      <c r="A39" s="60">
        <f>SUBTOTAL(103,$D$10:D39)</f>
        <v>22</v>
      </c>
      <c r="B39" s="61" t="s">
        <v>225</v>
      </c>
      <c r="C39" s="61">
        <v>2025</v>
      </c>
      <c r="D39" s="61" t="s">
        <v>226</v>
      </c>
      <c r="E39" s="61" t="s">
        <v>99</v>
      </c>
      <c r="F39" s="61" t="s">
        <v>211</v>
      </c>
      <c r="G39" s="61" t="s">
        <v>62</v>
      </c>
      <c r="H39" s="61" t="s">
        <v>227</v>
      </c>
      <c r="I39" s="61" t="s">
        <v>228</v>
      </c>
      <c r="J39" s="61" t="s">
        <v>229</v>
      </c>
      <c r="K39" s="83">
        <v>5</v>
      </c>
      <c r="L39" s="83">
        <v>1</v>
      </c>
      <c r="M39" s="83">
        <v>100</v>
      </c>
      <c r="N39" s="83">
        <v>425</v>
      </c>
      <c r="O39" s="84">
        <v>650</v>
      </c>
      <c r="P39" s="84">
        <f t="shared" si="23"/>
        <v>573.167204</v>
      </c>
      <c r="Q39" s="93">
        <f t="shared" si="24"/>
        <v>650</v>
      </c>
      <c r="R39" s="93">
        <v>0</v>
      </c>
      <c r="S39" s="93">
        <v>573.167204</v>
      </c>
      <c r="T39" s="93">
        <v>76.832796</v>
      </c>
      <c r="U39" s="93"/>
      <c r="V39" s="93"/>
      <c r="W39" s="93"/>
      <c r="X39" s="93">
        <v>0</v>
      </c>
      <c r="Y39" s="93"/>
      <c r="Z39" s="93"/>
      <c r="AA39" s="93"/>
      <c r="AB39" s="93">
        <f t="shared" si="25"/>
        <v>0</v>
      </c>
      <c r="AC39" s="93">
        <v>0</v>
      </c>
      <c r="AD39" s="93">
        <v>0</v>
      </c>
      <c r="AE39" s="93">
        <v>0</v>
      </c>
      <c r="AF39" s="93">
        <v>0</v>
      </c>
      <c r="AG39" s="93">
        <v>0</v>
      </c>
      <c r="AH39" s="93">
        <v>0</v>
      </c>
      <c r="AI39" s="93"/>
      <c r="AJ39" s="93"/>
      <c r="AK39" s="93"/>
      <c r="AL39" s="83" t="s">
        <v>192</v>
      </c>
      <c r="AM39" s="83" t="s">
        <v>193</v>
      </c>
      <c r="AN39" s="83" t="s">
        <v>66</v>
      </c>
      <c r="AO39" s="83" t="s">
        <v>67</v>
      </c>
      <c r="AP39" s="83" t="s">
        <v>68</v>
      </c>
      <c r="AQ39" s="87" t="s">
        <v>230</v>
      </c>
      <c r="AR39" s="87" t="s">
        <v>231</v>
      </c>
      <c r="AS39" s="105">
        <v>45595</v>
      </c>
      <c r="AT39" s="106" t="s">
        <v>71</v>
      </c>
      <c r="AU39" s="83">
        <v>0</v>
      </c>
    </row>
    <row r="40" s="35" customFormat="1" ht="138" customHeight="1" spans="1:47">
      <c r="A40" s="60">
        <f>SUBTOTAL(103,$D$10:D40)</f>
        <v>23</v>
      </c>
      <c r="B40" s="61" t="s">
        <v>232</v>
      </c>
      <c r="C40" s="61">
        <v>2025</v>
      </c>
      <c r="D40" s="61" t="s">
        <v>233</v>
      </c>
      <c r="E40" s="61" t="s">
        <v>99</v>
      </c>
      <c r="F40" s="61" t="s">
        <v>211</v>
      </c>
      <c r="G40" s="61" t="s">
        <v>62</v>
      </c>
      <c r="H40" s="61" t="s">
        <v>234</v>
      </c>
      <c r="I40" s="61" t="s">
        <v>85</v>
      </c>
      <c r="J40" s="61" t="s">
        <v>235</v>
      </c>
      <c r="K40" s="83">
        <v>200</v>
      </c>
      <c r="L40" s="83">
        <v>1</v>
      </c>
      <c r="M40" s="83">
        <v>621</v>
      </c>
      <c r="N40" s="83">
        <v>2775</v>
      </c>
      <c r="O40" s="84">
        <v>100</v>
      </c>
      <c r="P40" s="84">
        <f t="shared" si="23"/>
        <v>0</v>
      </c>
      <c r="Q40" s="93">
        <f t="shared" si="24"/>
        <v>100</v>
      </c>
      <c r="R40" s="93"/>
      <c r="S40" s="93"/>
      <c r="T40" s="93">
        <v>100</v>
      </c>
      <c r="U40" s="93"/>
      <c r="V40" s="93"/>
      <c r="W40" s="93"/>
      <c r="X40" s="93"/>
      <c r="Y40" s="93"/>
      <c r="Z40" s="93"/>
      <c r="AA40" s="93"/>
      <c r="AB40" s="93">
        <f t="shared" si="25"/>
        <v>0</v>
      </c>
      <c r="AC40" s="93"/>
      <c r="AD40" s="93"/>
      <c r="AE40" s="93">
        <v>0</v>
      </c>
      <c r="AF40" s="93">
        <v>0</v>
      </c>
      <c r="AG40" s="93">
        <v>0</v>
      </c>
      <c r="AH40" s="93">
        <v>0</v>
      </c>
      <c r="AI40" s="93"/>
      <c r="AJ40" s="93"/>
      <c r="AK40" s="93"/>
      <c r="AL40" s="83" t="s">
        <v>154</v>
      </c>
      <c r="AM40" s="83" t="s">
        <v>155</v>
      </c>
      <c r="AN40" s="83" t="s">
        <v>66</v>
      </c>
      <c r="AO40" s="83" t="s">
        <v>67</v>
      </c>
      <c r="AP40" s="83" t="s">
        <v>68</v>
      </c>
      <c r="AQ40" s="87" t="s">
        <v>236</v>
      </c>
      <c r="AR40" s="87" t="s">
        <v>236</v>
      </c>
      <c r="AS40" s="105">
        <v>45595</v>
      </c>
      <c r="AT40" s="106" t="s">
        <v>71</v>
      </c>
      <c r="AU40" s="88">
        <v>0</v>
      </c>
    </row>
    <row r="41" s="35" customFormat="1" ht="159.95" customHeight="1" spans="1:47">
      <c r="A41" s="60">
        <f>SUBTOTAL(103,$D$10:D41)</f>
        <v>24</v>
      </c>
      <c r="B41" s="61" t="s">
        <v>237</v>
      </c>
      <c r="C41" s="61">
        <v>2025</v>
      </c>
      <c r="D41" s="61" t="s">
        <v>238</v>
      </c>
      <c r="E41" s="61" t="s">
        <v>99</v>
      </c>
      <c r="F41" s="61" t="s">
        <v>211</v>
      </c>
      <c r="G41" s="61" t="s">
        <v>239</v>
      </c>
      <c r="H41" s="61" t="s">
        <v>240</v>
      </c>
      <c r="I41" s="61" t="s">
        <v>122</v>
      </c>
      <c r="J41" s="61" t="s">
        <v>241</v>
      </c>
      <c r="K41" s="88">
        <v>5</v>
      </c>
      <c r="L41" s="88">
        <v>1</v>
      </c>
      <c r="M41" s="88">
        <v>521</v>
      </c>
      <c r="N41" s="88">
        <v>2105</v>
      </c>
      <c r="O41" s="84">
        <v>1600</v>
      </c>
      <c r="P41" s="84">
        <f t="shared" si="23"/>
        <v>0</v>
      </c>
      <c r="Q41" s="93">
        <f t="shared" si="24"/>
        <v>0</v>
      </c>
      <c r="R41" s="93"/>
      <c r="S41" s="93"/>
      <c r="T41" s="93">
        <v>0</v>
      </c>
      <c r="U41" s="93"/>
      <c r="V41" s="93"/>
      <c r="W41" s="93"/>
      <c r="X41" s="93"/>
      <c r="Y41" s="93"/>
      <c r="Z41" s="93"/>
      <c r="AA41" s="93"/>
      <c r="AB41" s="93">
        <f t="shared" si="25"/>
        <v>1600</v>
      </c>
      <c r="AC41" s="93"/>
      <c r="AD41" s="93"/>
      <c r="AE41" s="93">
        <v>1600</v>
      </c>
      <c r="AF41" s="93"/>
      <c r="AG41" s="93"/>
      <c r="AH41" s="93"/>
      <c r="AI41" s="93"/>
      <c r="AJ41" s="93"/>
      <c r="AK41" s="93"/>
      <c r="AL41" s="83" t="s">
        <v>147</v>
      </c>
      <c r="AM41" s="83" t="s">
        <v>148</v>
      </c>
      <c r="AN41" s="83" t="s">
        <v>66</v>
      </c>
      <c r="AO41" s="83" t="s">
        <v>67</v>
      </c>
      <c r="AP41" s="83" t="s">
        <v>68</v>
      </c>
      <c r="AQ41" s="87" t="s">
        <v>242</v>
      </c>
      <c r="AR41" s="87" t="s">
        <v>243</v>
      </c>
      <c r="AS41" s="105">
        <v>45595</v>
      </c>
      <c r="AT41" s="106" t="s">
        <v>71</v>
      </c>
      <c r="AU41" s="110">
        <v>0</v>
      </c>
    </row>
    <row r="42" s="33" customFormat="1" ht="169" customHeight="1" spans="1:47">
      <c r="A42" s="60">
        <f>SUBTOTAL(103,$D$10:D42)</f>
        <v>25</v>
      </c>
      <c r="B42" s="61" t="s">
        <v>244</v>
      </c>
      <c r="C42" s="61">
        <v>2025</v>
      </c>
      <c r="D42" s="61" t="s">
        <v>245</v>
      </c>
      <c r="E42" s="61" t="s">
        <v>99</v>
      </c>
      <c r="F42" s="61" t="s">
        <v>211</v>
      </c>
      <c r="G42" s="61" t="s">
        <v>62</v>
      </c>
      <c r="H42" s="61" t="s">
        <v>246</v>
      </c>
      <c r="I42" s="61" t="s">
        <v>139</v>
      </c>
      <c r="J42" s="61" t="s">
        <v>247</v>
      </c>
      <c r="K42" s="83">
        <v>7</v>
      </c>
      <c r="L42" s="83">
        <v>1</v>
      </c>
      <c r="M42" s="83">
        <v>40</v>
      </c>
      <c r="N42" s="83">
        <v>125</v>
      </c>
      <c r="O42" s="84">
        <v>50</v>
      </c>
      <c r="P42" s="84">
        <f t="shared" si="23"/>
        <v>50</v>
      </c>
      <c r="Q42" s="84">
        <f t="shared" si="24"/>
        <v>50</v>
      </c>
      <c r="R42" s="84">
        <v>50</v>
      </c>
      <c r="S42" s="84">
        <v>0</v>
      </c>
      <c r="T42" s="84"/>
      <c r="U42" s="84"/>
      <c r="V42" s="84"/>
      <c r="W42" s="84"/>
      <c r="X42" s="84">
        <v>0</v>
      </c>
      <c r="Y42" s="84"/>
      <c r="Z42" s="84"/>
      <c r="AA42" s="84"/>
      <c r="AB42" s="84">
        <f t="shared" si="25"/>
        <v>0</v>
      </c>
      <c r="AC42" s="84">
        <v>0</v>
      </c>
      <c r="AD42" s="84">
        <v>0</v>
      </c>
      <c r="AE42" s="84"/>
      <c r="AF42" s="84"/>
      <c r="AG42" s="84">
        <v>0</v>
      </c>
      <c r="AH42" s="84">
        <v>0</v>
      </c>
      <c r="AI42" s="84"/>
      <c r="AJ42" s="84"/>
      <c r="AK42" s="84"/>
      <c r="AL42" s="83" t="s">
        <v>248</v>
      </c>
      <c r="AM42" s="83" t="s">
        <v>249</v>
      </c>
      <c r="AN42" s="83" t="s">
        <v>66</v>
      </c>
      <c r="AO42" s="83" t="s">
        <v>67</v>
      </c>
      <c r="AP42" s="83" t="s">
        <v>68</v>
      </c>
      <c r="AQ42" s="87" t="s">
        <v>250</v>
      </c>
      <c r="AR42" s="87" t="s">
        <v>251</v>
      </c>
      <c r="AS42" s="111">
        <v>45650</v>
      </c>
      <c r="AT42" s="83" t="s">
        <v>196</v>
      </c>
      <c r="AU42" s="83">
        <v>0</v>
      </c>
    </row>
    <row r="43" s="33" customFormat="1" ht="297" customHeight="1" spans="1:47">
      <c r="A43" s="60">
        <f>SUBTOTAL(103,$D$10:D43)</f>
        <v>26</v>
      </c>
      <c r="B43" s="61" t="s">
        <v>252</v>
      </c>
      <c r="C43" s="61">
        <v>2025</v>
      </c>
      <c r="D43" s="61" t="s">
        <v>253</v>
      </c>
      <c r="E43" s="61" t="s">
        <v>99</v>
      </c>
      <c r="F43" s="61" t="s">
        <v>211</v>
      </c>
      <c r="G43" s="61" t="s">
        <v>62</v>
      </c>
      <c r="H43" s="61" t="s">
        <v>254</v>
      </c>
      <c r="I43" s="61" t="s">
        <v>122</v>
      </c>
      <c r="J43" s="61" t="s">
        <v>255</v>
      </c>
      <c r="K43" s="83">
        <v>2900</v>
      </c>
      <c r="L43" s="83">
        <v>1</v>
      </c>
      <c r="M43" s="83">
        <v>1000</v>
      </c>
      <c r="N43" s="83">
        <v>3300</v>
      </c>
      <c r="O43" s="84">
        <v>2900</v>
      </c>
      <c r="P43" s="84">
        <f t="shared" si="23"/>
        <v>2900</v>
      </c>
      <c r="Q43" s="84">
        <f t="shared" si="24"/>
        <v>2900</v>
      </c>
      <c r="R43" s="84">
        <v>2900</v>
      </c>
      <c r="S43" s="84">
        <v>0</v>
      </c>
      <c r="T43" s="84"/>
      <c r="U43" s="84"/>
      <c r="V43" s="84"/>
      <c r="W43" s="84"/>
      <c r="X43" s="84">
        <v>0</v>
      </c>
      <c r="Y43" s="84"/>
      <c r="Z43" s="84"/>
      <c r="AA43" s="84"/>
      <c r="AB43" s="84">
        <f t="shared" si="25"/>
        <v>0</v>
      </c>
      <c r="AC43" s="84">
        <v>0</v>
      </c>
      <c r="AD43" s="84">
        <v>0</v>
      </c>
      <c r="AE43" s="84"/>
      <c r="AF43" s="84"/>
      <c r="AG43" s="84">
        <v>0</v>
      </c>
      <c r="AH43" s="84">
        <v>0</v>
      </c>
      <c r="AI43" s="84"/>
      <c r="AJ43" s="84"/>
      <c r="AK43" s="84"/>
      <c r="AL43" s="83" t="s">
        <v>256</v>
      </c>
      <c r="AM43" s="83" t="s">
        <v>257</v>
      </c>
      <c r="AN43" s="83" t="s">
        <v>66</v>
      </c>
      <c r="AO43" s="83" t="s">
        <v>67</v>
      </c>
      <c r="AP43" s="83" t="s">
        <v>68</v>
      </c>
      <c r="AQ43" s="87" t="s">
        <v>258</v>
      </c>
      <c r="AR43" s="87" t="s">
        <v>259</v>
      </c>
      <c r="AS43" s="111">
        <v>45734</v>
      </c>
      <c r="AT43" s="83" t="s">
        <v>203</v>
      </c>
      <c r="AU43" s="83"/>
    </row>
    <row r="44" s="33" customFormat="1" ht="205" customHeight="1" spans="1:47">
      <c r="A44" s="60">
        <f>SUBTOTAL(103,$D$10:D44)</f>
        <v>27</v>
      </c>
      <c r="B44" s="61" t="s">
        <v>260</v>
      </c>
      <c r="C44" s="61">
        <v>2025</v>
      </c>
      <c r="D44" s="61" t="s">
        <v>261</v>
      </c>
      <c r="E44" s="61" t="s">
        <v>99</v>
      </c>
      <c r="F44" s="61" t="s">
        <v>211</v>
      </c>
      <c r="G44" s="61" t="s">
        <v>62</v>
      </c>
      <c r="H44" s="61" t="s">
        <v>262</v>
      </c>
      <c r="I44" s="61" t="s">
        <v>263</v>
      </c>
      <c r="J44" s="61" t="s">
        <v>264</v>
      </c>
      <c r="K44" s="89">
        <v>12</v>
      </c>
      <c r="L44" s="89">
        <v>1</v>
      </c>
      <c r="M44" s="89">
        <v>200</v>
      </c>
      <c r="N44" s="83">
        <v>813</v>
      </c>
      <c r="O44" s="84">
        <v>4560</v>
      </c>
      <c r="P44" s="84">
        <f t="shared" si="23"/>
        <v>3997.03104</v>
      </c>
      <c r="Q44" s="84">
        <f t="shared" si="24"/>
        <v>4560</v>
      </c>
      <c r="R44" s="84">
        <v>3863.228797</v>
      </c>
      <c r="S44" s="84">
        <v>133.802243</v>
      </c>
      <c r="T44" s="84">
        <v>562.96896</v>
      </c>
      <c r="U44" s="94"/>
      <c r="V44" s="84"/>
      <c r="W44" s="84"/>
      <c r="X44" s="84">
        <v>0</v>
      </c>
      <c r="Y44" s="84"/>
      <c r="Z44" s="84"/>
      <c r="AA44" s="84"/>
      <c r="AB44" s="84">
        <f t="shared" si="25"/>
        <v>0</v>
      </c>
      <c r="AC44" s="84">
        <v>0</v>
      </c>
      <c r="AD44" s="84">
        <v>0</v>
      </c>
      <c r="AE44" s="84"/>
      <c r="AF44" s="84"/>
      <c r="AG44" s="84">
        <v>0</v>
      </c>
      <c r="AH44" s="84">
        <v>0</v>
      </c>
      <c r="AI44" s="84"/>
      <c r="AJ44" s="84"/>
      <c r="AK44" s="84"/>
      <c r="AL44" s="83" t="s">
        <v>154</v>
      </c>
      <c r="AM44" s="83" t="s">
        <v>155</v>
      </c>
      <c r="AN44" s="83" t="s">
        <v>66</v>
      </c>
      <c r="AO44" s="83" t="s">
        <v>67</v>
      </c>
      <c r="AP44" s="83" t="s">
        <v>68</v>
      </c>
      <c r="AQ44" s="87" t="s">
        <v>265</v>
      </c>
      <c r="AR44" s="87" t="s">
        <v>266</v>
      </c>
      <c r="AS44" s="111">
        <v>45734</v>
      </c>
      <c r="AT44" s="83" t="s">
        <v>203</v>
      </c>
      <c r="AU44" s="83"/>
    </row>
    <row r="45" s="33" customFormat="1" ht="137" customHeight="1" spans="1:47">
      <c r="A45" s="60">
        <f>SUBTOTAL(103,$D$10:D45)</f>
        <v>28</v>
      </c>
      <c r="B45" s="61" t="s">
        <v>267</v>
      </c>
      <c r="C45" s="61">
        <v>2025</v>
      </c>
      <c r="D45" s="61" t="s">
        <v>268</v>
      </c>
      <c r="E45" s="61" t="s">
        <v>99</v>
      </c>
      <c r="F45" s="61" t="s">
        <v>211</v>
      </c>
      <c r="G45" s="61" t="s">
        <v>62</v>
      </c>
      <c r="H45" s="61" t="s">
        <v>269</v>
      </c>
      <c r="I45" s="61" t="s">
        <v>122</v>
      </c>
      <c r="J45" s="61" t="s">
        <v>270</v>
      </c>
      <c r="K45" s="89">
        <v>27</v>
      </c>
      <c r="L45" s="89">
        <v>1</v>
      </c>
      <c r="M45" s="89">
        <v>27</v>
      </c>
      <c r="N45" s="83">
        <v>108</v>
      </c>
      <c r="O45" s="84">
        <v>41.85</v>
      </c>
      <c r="P45" s="84">
        <f t="shared" si="23"/>
        <v>41.85</v>
      </c>
      <c r="Q45" s="84">
        <f t="shared" si="24"/>
        <v>0</v>
      </c>
      <c r="R45" s="84">
        <v>0</v>
      </c>
      <c r="S45" s="84">
        <v>0</v>
      </c>
      <c r="T45" s="84"/>
      <c r="U45" s="84"/>
      <c r="V45" s="84"/>
      <c r="W45" s="84"/>
      <c r="X45" s="84">
        <v>0</v>
      </c>
      <c r="Y45" s="84"/>
      <c r="Z45" s="84"/>
      <c r="AA45" s="84"/>
      <c r="AB45" s="84">
        <f t="shared" si="25"/>
        <v>0</v>
      </c>
      <c r="AC45" s="84">
        <v>0</v>
      </c>
      <c r="AD45" s="84">
        <v>0</v>
      </c>
      <c r="AE45" s="84"/>
      <c r="AF45" s="84"/>
      <c r="AG45" s="84">
        <v>0</v>
      </c>
      <c r="AH45" s="84">
        <v>41.85</v>
      </c>
      <c r="AI45" s="84"/>
      <c r="AJ45" s="84"/>
      <c r="AK45" s="84"/>
      <c r="AL45" s="83" t="s">
        <v>271</v>
      </c>
      <c r="AM45" s="83" t="s">
        <v>272</v>
      </c>
      <c r="AN45" s="83" t="s">
        <v>66</v>
      </c>
      <c r="AO45" s="83" t="s">
        <v>67</v>
      </c>
      <c r="AP45" s="83" t="s">
        <v>68</v>
      </c>
      <c r="AQ45" s="87" t="s">
        <v>273</v>
      </c>
      <c r="AR45" s="87" t="s">
        <v>274</v>
      </c>
      <c r="AS45" s="111">
        <v>45734</v>
      </c>
      <c r="AT45" s="83" t="s">
        <v>203</v>
      </c>
      <c r="AU45" s="83"/>
    </row>
    <row r="46" s="33" customFormat="1" ht="193" customHeight="1" spans="1:47">
      <c r="A46" s="60">
        <f>SUBTOTAL(103,$D$10:D46)</f>
        <v>29</v>
      </c>
      <c r="B46" s="61" t="s">
        <v>275</v>
      </c>
      <c r="C46" s="61">
        <v>2025</v>
      </c>
      <c r="D46" s="61" t="s">
        <v>276</v>
      </c>
      <c r="E46" s="61" t="s">
        <v>99</v>
      </c>
      <c r="F46" s="61" t="s">
        <v>211</v>
      </c>
      <c r="G46" s="61" t="s">
        <v>62</v>
      </c>
      <c r="H46" s="61" t="s">
        <v>277</v>
      </c>
      <c r="I46" s="61" t="s">
        <v>122</v>
      </c>
      <c r="J46" s="61" t="s">
        <v>278</v>
      </c>
      <c r="K46" s="89">
        <v>11</v>
      </c>
      <c r="L46" s="89">
        <v>1</v>
      </c>
      <c r="M46" s="89">
        <v>11</v>
      </c>
      <c r="N46" s="83">
        <v>39</v>
      </c>
      <c r="O46" s="84">
        <v>17.05</v>
      </c>
      <c r="P46" s="84">
        <f t="shared" si="23"/>
        <v>17.05</v>
      </c>
      <c r="Q46" s="84">
        <f t="shared" si="24"/>
        <v>0</v>
      </c>
      <c r="R46" s="84">
        <v>0</v>
      </c>
      <c r="S46" s="84">
        <v>0</v>
      </c>
      <c r="T46" s="84"/>
      <c r="U46" s="84"/>
      <c r="V46" s="84"/>
      <c r="W46" s="84"/>
      <c r="X46" s="84">
        <v>0</v>
      </c>
      <c r="Y46" s="84"/>
      <c r="Z46" s="84"/>
      <c r="AA46" s="84"/>
      <c r="AB46" s="84">
        <f t="shared" si="25"/>
        <v>0</v>
      </c>
      <c r="AC46" s="84">
        <v>0</v>
      </c>
      <c r="AD46" s="84">
        <v>0</v>
      </c>
      <c r="AE46" s="84"/>
      <c r="AF46" s="84"/>
      <c r="AG46" s="84">
        <v>0</v>
      </c>
      <c r="AH46" s="84">
        <v>17.05</v>
      </c>
      <c r="AI46" s="84"/>
      <c r="AJ46" s="84"/>
      <c r="AK46" s="84"/>
      <c r="AL46" s="83" t="s">
        <v>279</v>
      </c>
      <c r="AM46" s="83" t="s">
        <v>280</v>
      </c>
      <c r="AN46" s="83" t="s">
        <v>66</v>
      </c>
      <c r="AO46" s="83" t="s">
        <v>67</v>
      </c>
      <c r="AP46" s="83" t="s">
        <v>68</v>
      </c>
      <c r="AQ46" s="87" t="s">
        <v>281</v>
      </c>
      <c r="AR46" s="87" t="s">
        <v>274</v>
      </c>
      <c r="AS46" s="111">
        <v>45734</v>
      </c>
      <c r="AT46" s="83" t="s">
        <v>203</v>
      </c>
      <c r="AU46" s="83"/>
    </row>
    <row r="47" s="33" customFormat="1" ht="166" customHeight="1" spans="1:47">
      <c r="A47" s="60">
        <f>SUBTOTAL(103,$D$10:D47)</f>
        <v>30</v>
      </c>
      <c r="B47" s="61" t="s">
        <v>282</v>
      </c>
      <c r="C47" s="61">
        <v>2025</v>
      </c>
      <c r="D47" s="61" t="s">
        <v>283</v>
      </c>
      <c r="E47" s="61" t="s">
        <v>99</v>
      </c>
      <c r="F47" s="61" t="s">
        <v>211</v>
      </c>
      <c r="G47" s="61" t="s">
        <v>62</v>
      </c>
      <c r="H47" s="61" t="s">
        <v>284</v>
      </c>
      <c r="I47" s="61" t="s">
        <v>122</v>
      </c>
      <c r="J47" s="61" t="s">
        <v>285</v>
      </c>
      <c r="K47" s="89">
        <v>28</v>
      </c>
      <c r="L47" s="89">
        <v>1</v>
      </c>
      <c r="M47" s="89">
        <v>28</v>
      </c>
      <c r="N47" s="83">
        <v>123</v>
      </c>
      <c r="O47" s="84">
        <v>43.4</v>
      </c>
      <c r="P47" s="84">
        <f t="shared" si="23"/>
        <v>43.4</v>
      </c>
      <c r="Q47" s="84">
        <f t="shared" si="24"/>
        <v>0</v>
      </c>
      <c r="R47" s="84">
        <v>0</v>
      </c>
      <c r="S47" s="84">
        <v>0</v>
      </c>
      <c r="T47" s="84"/>
      <c r="U47" s="84"/>
      <c r="V47" s="84"/>
      <c r="W47" s="84"/>
      <c r="X47" s="84">
        <v>0</v>
      </c>
      <c r="Y47" s="84"/>
      <c r="Z47" s="84"/>
      <c r="AA47" s="84"/>
      <c r="AB47" s="84">
        <f t="shared" si="25"/>
        <v>0</v>
      </c>
      <c r="AC47" s="84">
        <v>0</v>
      </c>
      <c r="AD47" s="84">
        <v>0</v>
      </c>
      <c r="AE47" s="84"/>
      <c r="AF47" s="84"/>
      <c r="AG47" s="84">
        <v>0</v>
      </c>
      <c r="AH47" s="84">
        <v>43.4</v>
      </c>
      <c r="AI47" s="84"/>
      <c r="AJ47" s="84"/>
      <c r="AK47" s="84"/>
      <c r="AL47" s="83" t="s">
        <v>124</v>
      </c>
      <c r="AM47" s="83" t="s">
        <v>125</v>
      </c>
      <c r="AN47" s="83" t="s">
        <v>66</v>
      </c>
      <c r="AO47" s="83" t="s">
        <v>67</v>
      </c>
      <c r="AP47" s="83" t="s">
        <v>68</v>
      </c>
      <c r="AQ47" s="87" t="s">
        <v>286</v>
      </c>
      <c r="AR47" s="87" t="s">
        <v>287</v>
      </c>
      <c r="AS47" s="111">
        <v>45734</v>
      </c>
      <c r="AT47" s="83" t="s">
        <v>203</v>
      </c>
      <c r="AU47" s="83"/>
    </row>
    <row r="48" s="33" customFormat="1" ht="241" customHeight="1" spans="1:47">
      <c r="A48" s="60">
        <f>SUBTOTAL(103,$D$10:D48)</f>
        <v>31</v>
      </c>
      <c r="B48" s="61" t="s">
        <v>288</v>
      </c>
      <c r="C48" s="61">
        <v>2025</v>
      </c>
      <c r="D48" s="61" t="s">
        <v>289</v>
      </c>
      <c r="E48" s="61" t="s">
        <v>99</v>
      </c>
      <c r="F48" s="61" t="s">
        <v>211</v>
      </c>
      <c r="G48" s="61" t="s">
        <v>62</v>
      </c>
      <c r="H48" s="61" t="s">
        <v>290</v>
      </c>
      <c r="I48" s="61" t="s">
        <v>122</v>
      </c>
      <c r="J48" s="61" t="s">
        <v>291</v>
      </c>
      <c r="K48" s="89">
        <v>26</v>
      </c>
      <c r="L48" s="89">
        <v>1</v>
      </c>
      <c r="M48" s="89">
        <v>26</v>
      </c>
      <c r="N48" s="83">
        <v>117</v>
      </c>
      <c r="O48" s="84">
        <v>40.3</v>
      </c>
      <c r="P48" s="84">
        <f t="shared" si="23"/>
        <v>40.3</v>
      </c>
      <c r="Q48" s="84">
        <f t="shared" si="24"/>
        <v>0</v>
      </c>
      <c r="R48" s="84">
        <v>0</v>
      </c>
      <c r="S48" s="84">
        <v>0</v>
      </c>
      <c r="T48" s="84"/>
      <c r="U48" s="84"/>
      <c r="V48" s="84"/>
      <c r="W48" s="84"/>
      <c r="X48" s="84">
        <v>0</v>
      </c>
      <c r="Y48" s="84"/>
      <c r="Z48" s="84"/>
      <c r="AA48" s="84"/>
      <c r="AB48" s="84">
        <f t="shared" si="25"/>
        <v>0</v>
      </c>
      <c r="AC48" s="84">
        <v>0</v>
      </c>
      <c r="AD48" s="84">
        <v>0</v>
      </c>
      <c r="AE48" s="84"/>
      <c r="AF48" s="84"/>
      <c r="AG48" s="84">
        <v>39.4</v>
      </c>
      <c r="AH48" s="84">
        <v>0.899999999999999</v>
      </c>
      <c r="AI48" s="84"/>
      <c r="AJ48" s="84"/>
      <c r="AK48" s="84"/>
      <c r="AL48" s="83" t="s">
        <v>173</v>
      </c>
      <c r="AM48" s="83" t="s">
        <v>174</v>
      </c>
      <c r="AN48" s="83" t="s">
        <v>66</v>
      </c>
      <c r="AO48" s="83" t="s">
        <v>67</v>
      </c>
      <c r="AP48" s="83" t="s">
        <v>68</v>
      </c>
      <c r="AQ48" s="87" t="s">
        <v>292</v>
      </c>
      <c r="AR48" s="87" t="s">
        <v>293</v>
      </c>
      <c r="AS48" s="111">
        <v>45734</v>
      </c>
      <c r="AT48" s="83" t="s">
        <v>203</v>
      </c>
      <c r="AU48" s="83"/>
    </row>
    <row r="49" s="33" customFormat="1" ht="187" customHeight="1" spans="1:47">
      <c r="A49" s="60">
        <f>SUBTOTAL(103,$D$10:D49)</f>
        <v>32</v>
      </c>
      <c r="B49" s="61" t="s">
        <v>294</v>
      </c>
      <c r="C49" s="61">
        <v>2025</v>
      </c>
      <c r="D49" s="61" t="s">
        <v>295</v>
      </c>
      <c r="E49" s="61" t="s">
        <v>99</v>
      </c>
      <c r="F49" s="61" t="s">
        <v>211</v>
      </c>
      <c r="G49" s="61" t="s">
        <v>62</v>
      </c>
      <c r="H49" s="61" t="s">
        <v>296</v>
      </c>
      <c r="I49" s="61" t="s">
        <v>122</v>
      </c>
      <c r="J49" s="61" t="s">
        <v>297</v>
      </c>
      <c r="K49" s="89">
        <v>27</v>
      </c>
      <c r="L49" s="89">
        <v>1</v>
      </c>
      <c r="M49" s="89">
        <v>27</v>
      </c>
      <c r="N49" s="83">
        <v>95</v>
      </c>
      <c r="O49" s="84">
        <v>41.85</v>
      </c>
      <c r="P49" s="84">
        <f t="shared" si="23"/>
        <v>41.85</v>
      </c>
      <c r="Q49" s="84">
        <f t="shared" si="24"/>
        <v>0</v>
      </c>
      <c r="R49" s="84">
        <v>0</v>
      </c>
      <c r="S49" s="84">
        <v>0</v>
      </c>
      <c r="T49" s="84"/>
      <c r="U49" s="84"/>
      <c r="V49" s="84"/>
      <c r="W49" s="84"/>
      <c r="X49" s="84">
        <v>0</v>
      </c>
      <c r="Y49" s="84"/>
      <c r="Z49" s="84"/>
      <c r="AA49" s="84"/>
      <c r="AB49" s="84">
        <f t="shared" si="25"/>
        <v>0</v>
      </c>
      <c r="AC49" s="84">
        <v>0</v>
      </c>
      <c r="AD49" s="84">
        <v>0</v>
      </c>
      <c r="AE49" s="84"/>
      <c r="AF49" s="84"/>
      <c r="AG49" s="84">
        <v>41.85</v>
      </c>
      <c r="AH49" s="84">
        <v>0</v>
      </c>
      <c r="AI49" s="84"/>
      <c r="AJ49" s="84"/>
      <c r="AK49" s="84"/>
      <c r="AL49" s="83" t="s">
        <v>192</v>
      </c>
      <c r="AM49" s="83" t="s">
        <v>193</v>
      </c>
      <c r="AN49" s="83" t="s">
        <v>66</v>
      </c>
      <c r="AO49" s="83" t="s">
        <v>67</v>
      </c>
      <c r="AP49" s="83" t="s">
        <v>68</v>
      </c>
      <c r="AQ49" s="87" t="s">
        <v>298</v>
      </c>
      <c r="AR49" s="87" t="s">
        <v>299</v>
      </c>
      <c r="AS49" s="111">
        <v>45734</v>
      </c>
      <c r="AT49" s="83" t="s">
        <v>203</v>
      </c>
      <c r="AU49" s="83"/>
    </row>
    <row r="50" s="33" customFormat="1" ht="178" customHeight="1" spans="1:47">
      <c r="A50" s="60">
        <f>SUBTOTAL(103,$D$10:D50)</f>
        <v>33</v>
      </c>
      <c r="B50" s="61" t="s">
        <v>300</v>
      </c>
      <c r="C50" s="61">
        <v>2025</v>
      </c>
      <c r="D50" s="61" t="s">
        <v>301</v>
      </c>
      <c r="E50" s="61" t="s">
        <v>99</v>
      </c>
      <c r="F50" s="61" t="s">
        <v>211</v>
      </c>
      <c r="G50" s="61" t="s">
        <v>62</v>
      </c>
      <c r="H50" s="61" t="s">
        <v>302</v>
      </c>
      <c r="I50" s="61" t="s">
        <v>122</v>
      </c>
      <c r="J50" s="61" t="s">
        <v>303</v>
      </c>
      <c r="K50" s="89">
        <v>16</v>
      </c>
      <c r="L50" s="89">
        <v>1</v>
      </c>
      <c r="M50" s="89">
        <v>16</v>
      </c>
      <c r="N50" s="83">
        <v>72</v>
      </c>
      <c r="O50" s="84">
        <v>24.8</v>
      </c>
      <c r="P50" s="84">
        <f t="shared" si="23"/>
        <v>24.8</v>
      </c>
      <c r="Q50" s="84">
        <f t="shared" si="24"/>
        <v>0</v>
      </c>
      <c r="R50" s="84">
        <v>0</v>
      </c>
      <c r="S50" s="84">
        <v>0</v>
      </c>
      <c r="T50" s="84"/>
      <c r="U50" s="84"/>
      <c r="V50" s="84"/>
      <c r="W50" s="84"/>
      <c r="X50" s="84">
        <v>0</v>
      </c>
      <c r="Y50" s="84"/>
      <c r="Z50" s="84"/>
      <c r="AA50" s="84"/>
      <c r="AB50" s="84">
        <f t="shared" si="25"/>
        <v>0</v>
      </c>
      <c r="AC50" s="84">
        <v>0</v>
      </c>
      <c r="AD50" s="84">
        <v>0</v>
      </c>
      <c r="AE50" s="84"/>
      <c r="AF50" s="84"/>
      <c r="AG50" s="84">
        <v>24.8</v>
      </c>
      <c r="AH50" s="84">
        <v>0</v>
      </c>
      <c r="AI50" s="84"/>
      <c r="AJ50" s="84"/>
      <c r="AK50" s="84"/>
      <c r="AL50" s="83" t="s">
        <v>304</v>
      </c>
      <c r="AM50" s="83" t="s">
        <v>305</v>
      </c>
      <c r="AN50" s="83" t="s">
        <v>66</v>
      </c>
      <c r="AO50" s="83" t="s">
        <v>67</v>
      </c>
      <c r="AP50" s="83" t="s">
        <v>68</v>
      </c>
      <c r="AQ50" s="87" t="s">
        <v>306</v>
      </c>
      <c r="AR50" s="87" t="s">
        <v>307</v>
      </c>
      <c r="AS50" s="111">
        <v>45734</v>
      </c>
      <c r="AT50" s="83" t="s">
        <v>203</v>
      </c>
      <c r="AU50" s="83"/>
    </row>
    <row r="51" s="33" customFormat="1" ht="409" customHeight="1" spans="1:47">
      <c r="A51" s="60">
        <f>SUBTOTAL(103,$D$10:D51)</f>
        <v>34</v>
      </c>
      <c r="B51" s="61" t="s">
        <v>308</v>
      </c>
      <c r="C51" s="61">
        <v>2025</v>
      </c>
      <c r="D51" s="61" t="s">
        <v>309</v>
      </c>
      <c r="E51" s="61" t="s">
        <v>99</v>
      </c>
      <c r="F51" s="61" t="s">
        <v>211</v>
      </c>
      <c r="G51" s="61" t="s">
        <v>62</v>
      </c>
      <c r="H51" s="64" t="s">
        <v>310</v>
      </c>
      <c r="I51" s="61" t="s">
        <v>122</v>
      </c>
      <c r="J51" s="61" t="s">
        <v>311</v>
      </c>
      <c r="K51" s="89">
        <v>1</v>
      </c>
      <c r="L51" s="89">
        <v>1</v>
      </c>
      <c r="M51" s="89">
        <v>406</v>
      </c>
      <c r="N51" s="83">
        <v>1436</v>
      </c>
      <c r="O51" s="84">
        <v>41.5</v>
      </c>
      <c r="P51" s="84">
        <f t="shared" si="23"/>
        <v>41.5</v>
      </c>
      <c r="Q51" s="84">
        <f t="shared" si="24"/>
        <v>26.5</v>
      </c>
      <c r="R51" s="84">
        <v>26.5</v>
      </c>
      <c r="S51" s="84">
        <v>0</v>
      </c>
      <c r="T51" s="84"/>
      <c r="U51" s="84"/>
      <c r="V51" s="84"/>
      <c r="W51" s="84"/>
      <c r="X51" s="84">
        <v>0</v>
      </c>
      <c r="Y51" s="84"/>
      <c r="Z51" s="84"/>
      <c r="AA51" s="84"/>
      <c r="AB51" s="84">
        <f t="shared" si="25"/>
        <v>0</v>
      </c>
      <c r="AC51" s="84">
        <v>0</v>
      </c>
      <c r="AD51" s="84">
        <v>0</v>
      </c>
      <c r="AE51" s="84"/>
      <c r="AF51" s="84"/>
      <c r="AG51" s="84">
        <v>15</v>
      </c>
      <c r="AH51" s="84">
        <v>0</v>
      </c>
      <c r="AI51" s="84"/>
      <c r="AJ51" s="84"/>
      <c r="AK51" s="84"/>
      <c r="AL51" s="83" t="s">
        <v>256</v>
      </c>
      <c r="AM51" s="83" t="s">
        <v>257</v>
      </c>
      <c r="AN51" s="83" t="s">
        <v>66</v>
      </c>
      <c r="AO51" s="83" t="s">
        <v>67</v>
      </c>
      <c r="AP51" s="83" t="s">
        <v>68</v>
      </c>
      <c r="AQ51" s="87" t="s">
        <v>312</v>
      </c>
      <c r="AR51" s="87" t="s">
        <v>313</v>
      </c>
      <c r="AS51" s="111">
        <v>45734</v>
      </c>
      <c r="AT51" s="83" t="s">
        <v>203</v>
      </c>
      <c r="AU51" s="83"/>
    </row>
    <row r="52" s="33" customFormat="1" ht="33" customHeight="1" spans="1:47">
      <c r="A52" s="62" t="s">
        <v>58</v>
      </c>
      <c r="B52" s="65" t="s">
        <v>314</v>
      </c>
      <c r="C52" s="66"/>
      <c r="D52" s="66"/>
      <c r="E52" s="66"/>
      <c r="F52" s="66"/>
      <c r="G52" s="66"/>
      <c r="H52" s="66"/>
      <c r="I52" s="66"/>
      <c r="J52" s="90"/>
      <c r="K52" s="77"/>
      <c r="L52" s="77"/>
      <c r="M52" s="77"/>
      <c r="N52" s="77"/>
      <c r="O52" s="79"/>
      <c r="P52" s="79"/>
      <c r="Q52" s="79"/>
      <c r="R52" s="79"/>
      <c r="S52" s="79"/>
      <c r="T52" s="79"/>
      <c r="U52" s="79"/>
      <c r="V52" s="79"/>
      <c r="W52" s="79"/>
      <c r="X52" s="79"/>
      <c r="Y52" s="79"/>
      <c r="Z52" s="79"/>
      <c r="AA52" s="79"/>
      <c r="AB52" s="79"/>
      <c r="AC52" s="79"/>
      <c r="AD52" s="79"/>
      <c r="AE52" s="79"/>
      <c r="AF52" s="79"/>
      <c r="AG52" s="79"/>
      <c r="AH52" s="79"/>
      <c r="AI52" s="79"/>
      <c r="AJ52" s="79"/>
      <c r="AK52" s="79"/>
      <c r="AL52" s="98"/>
      <c r="AM52" s="98"/>
      <c r="AN52" s="98"/>
      <c r="AO52" s="98"/>
      <c r="AP52" s="98"/>
      <c r="AQ52" s="112"/>
      <c r="AR52" s="112"/>
      <c r="AS52" s="113"/>
      <c r="AT52" s="113"/>
      <c r="AU52" s="98"/>
    </row>
    <row r="53" s="33" customFormat="1" ht="33" customHeight="1" spans="1:47">
      <c r="A53" s="62" t="s">
        <v>58</v>
      </c>
      <c r="B53" s="65" t="s">
        <v>315</v>
      </c>
      <c r="C53" s="66"/>
      <c r="D53" s="66"/>
      <c r="E53" s="66"/>
      <c r="F53" s="66"/>
      <c r="G53" s="66"/>
      <c r="H53" s="66"/>
      <c r="I53" s="66"/>
      <c r="J53" s="90"/>
      <c r="K53" s="77">
        <f t="shared" ref="K53:T53" si="26">SUM(K54:K57)</f>
        <v>49829</v>
      </c>
      <c r="L53" s="77">
        <f t="shared" si="26"/>
        <v>4</v>
      </c>
      <c r="M53" s="77">
        <f t="shared" si="26"/>
        <v>3976</v>
      </c>
      <c r="N53" s="77">
        <f t="shared" si="26"/>
        <v>14866</v>
      </c>
      <c r="O53" s="79">
        <f t="shared" si="26"/>
        <v>3158.42</v>
      </c>
      <c r="P53" s="79">
        <f t="shared" si="26"/>
        <v>894.172828</v>
      </c>
      <c r="Q53" s="79">
        <f t="shared" si="26"/>
        <v>1108.42</v>
      </c>
      <c r="R53" s="79">
        <f t="shared" si="26"/>
        <v>894.172828</v>
      </c>
      <c r="S53" s="79">
        <f t="shared" si="26"/>
        <v>0</v>
      </c>
      <c r="T53" s="79">
        <f t="shared" si="26"/>
        <v>214.247172</v>
      </c>
      <c r="U53" s="79">
        <f t="shared" ref="U53:AK53" si="27">SUM(U54:U57)</f>
        <v>0</v>
      </c>
      <c r="V53" s="79">
        <f t="shared" si="27"/>
        <v>0</v>
      </c>
      <c r="W53" s="79">
        <f t="shared" si="27"/>
        <v>0</v>
      </c>
      <c r="X53" s="79">
        <f t="shared" si="27"/>
        <v>0</v>
      </c>
      <c r="Y53" s="79">
        <f t="shared" si="27"/>
        <v>0</v>
      </c>
      <c r="Z53" s="79">
        <f t="shared" si="27"/>
        <v>0</v>
      </c>
      <c r="AA53" s="79">
        <f t="shared" si="27"/>
        <v>0</v>
      </c>
      <c r="AB53" s="79">
        <f t="shared" si="27"/>
        <v>2050</v>
      </c>
      <c r="AC53" s="79">
        <f t="shared" si="27"/>
        <v>0</v>
      </c>
      <c r="AD53" s="79">
        <f t="shared" si="27"/>
        <v>0</v>
      </c>
      <c r="AE53" s="79">
        <f t="shared" si="27"/>
        <v>2050</v>
      </c>
      <c r="AF53" s="79">
        <f t="shared" si="27"/>
        <v>0</v>
      </c>
      <c r="AG53" s="79">
        <f t="shared" si="27"/>
        <v>0</v>
      </c>
      <c r="AH53" s="79">
        <f t="shared" si="27"/>
        <v>0</v>
      </c>
      <c r="AI53" s="79">
        <f t="shared" si="27"/>
        <v>0</v>
      </c>
      <c r="AJ53" s="79">
        <f t="shared" si="27"/>
        <v>0</v>
      </c>
      <c r="AK53" s="79">
        <f t="shared" si="27"/>
        <v>0</v>
      </c>
      <c r="AL53" s="98"/>
      <c r="AM53" s="98"/>
      <c r="AN53" s="98"/>
      <c r="AO53" s="98"/>
      <c r="AP53" s="98"/>
      <c r="AQ53" s="112"/>
      <c r="AR53" s="112"/>
      <c r="AS53" s="113"/>
      <c r="AT53" s="113"/>
      <c r="AU53" s="98"/>
    </row>
    <row r="54" s="32" customFormat="1" ht="230" customHeight="1" spans="1:47">
      <c r="A54" s="60">
        <f>SUBTOTAL(103,$D$10:D54)</f>
        <v>35</v>
      </c>
      <c r="B54" s="61" t="s">
        <v>316</v>
      </c>
      <c r="C54" s="61">
        <v>2025</v>
      </c>
      <c r="D54" s="61" t="s">
        <v>317</v>
      </c>
      <c r="E54" s="61" t="s">
        <v>99</v>
      </c>
      <c r="F54" s="61" t="s">
        <v>315</v>
      </c>
      <c r="G54" s="61" t="s">
        <v>62</v>
      </c>
      <c r="H54" s="61" t="s">
        <v>103</v>
      </c>
      <c r="I54" s="61" t="s">
        <v>207</v>
      </c>
      <c r="J54" s="61" t="s">
        <v>318</v>
      </c>
      <c r="K54" s="83">
        <v>600</v>
      </c>
      <c r="L54" s="83">
        <v>1</v>
      </c>
      <c r="M54" s="83">
        <v>78</v>
      </c>
      <c r="N54" s="83">
        <v>312</v>
      </c>
      <c r="O54" s="84">
        <v>200</v>
      </c>
      <c r="P54" s="84">
        <f t="shared" ref="P54:P57" si="28">R54+S54+U54+W54+X54+Z54+AA54+AC54+AD54+AG54+AH54</f>
        <v>0</v>
      </c>
      <c r="Q54" s="84">
        <f t="shared" ref="Q54:Q57" si="29">R54+S54+T54+U54+V54+W54+X54+Y54+Z54+AA54</f>
        <v>200</v>
      </c>
      <c r="R54" s="84"/>
      <c r="S54" s="84"/>
      <c r="T54" s="84">
        <v>200</v>
      </c>
      <c r="U54" s="84"/>
      <c r="V54" s="84"/>
      <c r="W54" s="84"/>
      <c r="X54" s="84"/>
      <c r="Y54" s="84"/>
      <c r="Z54" s="84"/>
      <c r="AA54" s="84"/>
      <c r="AB54" s="84">
        <f t="shared" ref="AB54:AB57" si="30">AC54+AD54+AE54</f>
        <v>0</v>
      </c>
      <c r="AC54" s="84"/>
      <c r="AD54" s="84"/>
      <c r="AE54" s="84">
        <v>0</v>
      </c>
      <c r="AF54" s="84">
        <v>0</v>
      </c>
      <c r="AG54" s="84">
        <v>0</v>
      </c>
      <c r="AH54" s="84">
        <v>0</v>
      </c>
      <c r="AI54" s="84"/>
      <c r="AJ54" s="84"/>
      <c r="AK54" s="84"/>
      <c r="AL54" s="83" t="s">
        <v>319</v>
      </c>
      <c r="AM54" s="83" t="s">
        <v>320</v>
      </c>
      <c r="AN54" s="83" t="s">
        <v>319</v>
      </c>
      <c r="AO54" s="83" t="s">
        <v>320</v>
      </c>
      <c r="AP54" s="83" t="s">
        <v>68</v>
      </c>
      <c r="AQ54" s="87" t="s">
        <v>321</v>
      </c>
      <c r="AR54" s="87" t="s">
        <v>322</v>
      </c>
      <c r="AS54" s="105">
        <v>45595</v>
      </c>
      <c r="AT54" s="106" t="s">
        <v>71</v>
      </c>
      <c r="AU54" s="83">
        <v>0</v>
      </c>
    </row>
    <row r="55" s="32" customFormat="1" ht="288" customHeight="1" spans="1:47">
      <c r="A55" s="60">
        <f>SUBTOTAL(103,$D$10:D55)</f>
        <v>36</v>
      </c>
      <c r="B55" s="61" t="s">
        <v>323</v>
      </c>
      <c r="C55" s="61">
        <v>2025</v>
      </c>
      <c r="D55" s="61" t="s">
        <v>324</v>
      </c>
      <c r="E55" s="61" t="s">
        <v>99</v>
      </c>
      <c r="F55" s="61" t="s">
        <v>315</v>
      </c>
      <c r="G55" s="61" t="s">
        <v>239</v>
      </c>
      <c r="H55" s="61" t="s">
        <v>325</v>
      </c>
      <c r="I55" s="61" t="s">
        <v>122</v>
      </c>
      <c r="J55" s="61" t="s">
        <v>326</v>
      </c>
      <c r="K55" s="83">
        <v>44482</v>
      </c>
      <c r="L55" s="83">
        <v>1</v>
      </c>
      <c r="M55" s="83">
        <v>2796</v>
      </c>
      <c r="N55" s="83">
        <v>10628</v>
      </c>
      <c r="O55" s="84">
        <v>908.42</v>
      </c>
      <c r="P55" s="84">
        <f t="shared" si="28"/>
        <v>894.172828</v>
      </c>
      <c r="Q55" s="84">
        <f t="shared" si="29"/>
        <v>908.42</v>
      </c>
      <c r="R55" s="84">
        <v>894.172828</v>
      </c>
      <c r="S55" s="84">
        <v>0</v>
      </c>
      <c r="T55" s="84">
        <v>14.247172</v>
      </c>
      <c r="U55" s="84"/>
      <c r="V55" s="84"/>
      <c r="W55" s="84"/>
      <c r="X55" s="84">
        <v>0</v>
      </c>
      <c r="Y55" s="84"/>
      <c r="Z55" s="84"/>
      <c r="AA55" s="84"/>
      <c r="AB55" s="84">
        <f t="shared" si="30"/>
        <v>0</v>
      </c>
      <c r="AC55" s="84">
        <v>0</v>
      </c>
      <c r="AD55" s="84">
        <v>0</v>
      </c>
      <c r="AE55" s="84">
        <v>0</v>
      </c>
      <c r="AF55" s="84">
        <v>0</v>
      </c>
      <c r="AG55" s="84">
        <v>0</v>
      </c>
      <c r="AH55" s="84">
        <v>0</v>
      </c>
      <c r="AI55" s="84"/>
      <c r="AJ55" s="84"/>
      <c r="AK55" s="84"/>
      <c r="AL55" s="83" t="s">
        <v>319</v>
      </c>
      <c r="AM55" s="83" t="s">
        <v>320</v>
      </c>
      <c r="AN55" s="83" t="s">
        <v>319</v>
      </c>
      <c r="AO55" s="83" t="s">
        <v>320</v>
      </c>
      <c r="AP55" s="83" t="s">
        <v>68</v>
      </c>
      <c r="AQ55" s="87" t="s">
        <v>327</v>
      </c>
      <c r="AR55" s="87" t="s">
        <v>328</v>
      </c>
      <c r="AS55" s="105">
        <v>45595</v>
      </c>
      <c r="AT55" s="106" t="s">
        <v>71</v>
      </c>
      <c r="AU55" s="83">
        <v>0</v>
      </c>
    </row>
    <row r="56" s="32" customFormat="1" ht="230" customHeight="1" spans="1:47">
      <c r="A56" s="60">
        <f>SUBTOTAL(103,$D$10:D56)</f>
        <v>37</v>
      </c>
      <c r="B56" s="61" t="s">
        <v>329</v>
      </c>
      <c r="C56" s="61">
        <v>2025</v>
      </c>
      <c r="D56" s="61" t="s">
        <v>330</v>
      </c>
      <c r="E56" s="61" t="s">
        <v>99</v>
      </c>
      <c r="F56" s="61" t="s">
        <v>315</v>
      </c>
      <c r="G56" s="61" t="s">
        <v>62</v>
      </c>
      <c r="H56" s="61" t="s">
        <v>331</v>
      </c>
      <c r="I56" s="61" t="s">
        <v>122</v>
      </c>
      <c r="J56" s="61" t="s">
        <v>332</v>
      </c>
      <c r="K56" s="83">
        <v>4247</v>
      </c>
      <c r="L56" s="83">
        <v>1</v>
      </c>
      <c r="M56" s="83">
        <v>600</v>
      </c>
      <c r="N56" s="83">
        <v>2000</v>
      </c>
      <c r="O56" s="84">
        <v>2000</v>
      </c>
      <c r="P56" s="84">
        <f t="shared" si="28"/>
        <v>0</v>
      </c>
      <c r="Q56" s="84">
        <f t="shared" si="29"/>
        <v>0</v>
      </c>
      <c r="R56" s="84"/>
      <c r="S56" s="84"/>
      <c r="T56" s="84">
        <v>0</v>
      </c>
      <c r="U56" s="84"/>
      <c r="V56" s="84"/>
      <c r="W56" s="84"/>
      <c r="X56" s="84"/>
      <c r="Y56" s="84"/>
      <c r="Z56" s="84"/>
      <c r="AA56" s="84"/>
      <c r="AB56" s="84">
        <f t="shared" si="30"/>
        <v>2000</v>
      </c>
      <c r="AC56" s="84"/>
      <c r="AD56" s="84"/>
      <c r="AE56" s="84">
        <v>2000</v>
      </c>
      <c r="AF56" s="84"/>
      <c r="AG56" s="84"/>
      <c r="AH56" s="84"/>
      <c r="AI56" s="84"/>
      <c r="AJ56" s="84"/>
      <c r="AK56" s="84"/>
      <c r="AL56" s="83" t="s">
        <v>271</v>
      </c>
      <c r="AM56" s="83" t="s">
        <v>333</v>
      </c>
      <c r="AN56" s="83" t="s">
        <v>66</v>
      </c>
      <c r="AO56" s="83" t="s">
        <v>67</v>
      </c>
      <c r="AP56" s="83" t="s">
        <v>68</v>
      </c>
      <c r="AQ56" s="87" t="s">
        <v>334</v>
      </c>
      <c r="AR56" s="87" t="s">
        <v>335</v>
      </c>
      <c r="AS56" s="105">
        <v>45626</v>
      </c>
      <c r="AT56" s="106" t="s">
        <v>336</v>
      </c>
      <c r="AU56" s="83">
        <v>0</v>
      </c>
    </row>
    <row r="57" s="32" customFormat="1" ht="132" customHeight="1" spans="1:47">
      <c r="A57" s="60">
        <f>SUBTOTAL(103,$D$10:D57)</f>
        <v>38</v>
      </c>
      <c r="B57" s="61" t="s">
        <v>337</v>
      </c>
      <c r="C57" s="61">
        <v>2025</v>
      </c>
      <c r="D57" s="61" t="s">
        <v>338</v>
      </c>
      <c r="E57" s="61" t="s">
        <v>99</v>
      </c>
      <c r="F57" s="61" t="s">
        <v>315</v>
      </c>
      <c r="G57" s="61" t="s">
        <v>62</v>
      </c>
      <c r="H57" s="61" t="s">
        <v>339</v>
      </c>
      <c r="I57" s="61" t="s">
        <v>122</v>
      </c>
      <c r="J57" s="61" t="s">
        <v>340</v>
      </c>
      <c r="K57" s="83">
        <v>500</v>
      </c>
      <c r="L57" s="83">
        <v>1</v>
      </c>
      <c r="M57" s="83">
        <v>502</v>
      </c>
      <c r="N57" s="83">
        <v>1926</v>
      </c>
      <c r="O57" s="84">
        <v>50</v>
      </c>
      <c r="P57" s="84">
        <f t="shared" si="28"/>
        <v>0</v>
      </c>
      <c r="Q57" s="84">
        <f t="shared" si="29"/>
        <v>0</v>
      </c>
      <c r="R57" s="84"/>
      <c r="S57" s="84"/>
      <c r="T57" s="84">
        <v>0</v>
      </c>
      <c r="U57" s="84"/>
      <c r="V57" s="84"/>
      <c r="W57" s="84"/>
      <c r="X57" s="84"/>
      <c r="Y57" s="84"/>
      <c r="Z57" s="84"/>
      <c r="AA57" s="84"/>
      <c r="AB57" s="84">
        <f t="shared" si="30"/>
        <v>50</v>
      </c>
      <c r="AC57" s="84"/>
      <c r="AD57" s="84"/>
      <c r="AE57" s="84">
        <v>50</v>
      </c>
      <c r="AF57" s="84"/>
      <c r="AG57" s="84"/>
      <c r="AH57" s="84"/>
      <c r="AI57" s="84"/>
      <c r="AJ57" s="84"/>
      <c r="AK57" s="84"/>
      <c r="AL57" s="83" t="s">
        <v>124</v>
      </c>
      <c r="AM57" s="83" t="s">
        <v>125</v>
      </c>
      <c r="AN57" s="83" t="s">
        <v>66</v>
      </c>
      <c r="AO57" s="83" t="s">
        <v>67</v>
      </c>
      <c r="AP57" s="83" t="s">
        <v>68</v>
      </c>
      <c r="AQ57" s="87" t="s">
        <v>341</v>
      </c>
      <c r="AR57" s="87" t="s">
        <v>342</v>
      </c>
      <c r="AS57" s="105">
        <v>45626</v>
      </c>
      <c r="AT57" s="106" t="s">
        <v>336</v>
      </c>
      <c r="AU57" s="83">
        <v>0</v>
      </c>
    </row>
    <row r="58" s="33" customFormat="1" ht="33" customHeight="1" spans="1:47">
      <c r="A58" s="62" t="s">
        <v>58</v>
      </c>
      <c r="B58" s="65" t="s">
        <v>343</v>
      </c>
      <c r="C58" s="66"/>
      <c r="D58" s="66"/>
      <c r="E58" s="66"/>
      <c r="F58" s="66"/>
      <c r="G58" s="66"/>
      <c r="H58" s="66"/>
      <c r="I58" s="66"/>
      <c r="J58" s="90"/>
      <c r="K58" s="77">
        <f t="shared" ref="K58:T58" si="31">SUM(K59:K67)</f>
        <v>2087</v>
      </c>
      <c r="L58" s="77">
        <f t="shared" si="31"/>
        <v>9</v>
      </c>
      <c r="M58" s="77">
        <f t="shared" si="31"/>
        <v>1424</v>
      </c>
      <c r="N58" s="77">
        <f t="shared" si="31"/>
        <v>6528</v>
      </c>
      <c r="O58" s="79">
        <f t="shared" si="31"/>
        <v>4642.5</v>
      </c>
      <c r="P58" s="79">
        <f t="shared" si="31"/>
        <v>2852.723151</v>
      </c>
      <c r="Q58" s="79">
        <f t="shared" si="31"/>
        <v>4642.5</v>
      </c>
      <c r="R58" s="79">
        <f t="shared" si="31"/>
        <v>2056.723151</v>
      </c>
      <c r="S58" s="79">
        <f t="shared" si="31"/>
        <v>796</v>
      </c>
      <c r="T58" s="79">
        <f t="shared" si="31"/>
        <v>1789.776849</v>
      </c>
      <c r="U58" s="79">
        <f t="shared" ref="U58:AK58" si="32">SUM(U59:U67)</f>
        <v>0</v>
      </c>
      <c r="V58" s="79">
        <f t="shared" si="32"/>
        <v>0</v>
      </c>
      <c r="W58" s="79">
        <f t="shared" si="32"/>
        <v>0</v>
      </c>
      <c r="X58" s="79">
        <f t="shared" si="32"/>
        <v>0</v>
      </c>
      <c r="Y58" s="79">
        <f t="shared" si="32"/>
        <v>0</v>
      </c>
      <c r="Z58" s="79">
        <f t="shared" si="32"/>
        <v>0</v>
      </c>
      <c r="AA58" s="79">
        <f t="shared" si="32"/>
        <v>0</v>
      </c>
      <c r="AB58" s="79">
        <f t="shared" si="32"/>
        <v>0</v>
      </c>
      <c r="AC58" s="79">
        <f t="shared" si="32"/>
        <v>0</v>
      </c>
      <c r="AD58" s="79">
        <f t="shared" si="32"/>
        <v>0</v>
      </c>
      <c r="AE58" s="79">
        <f t="shared" si="32"/>
        <v>0</v>
      </c>
      <c r="AF58" s="79">
        <f t="shared" si="32"/>
        <v>0</v>
      </c>
      <c r="AG58" s="79">
        <f t="shared" si="32"/>
        <v>0</v>
      </c>
      <c r="AH58" s="79">
        <f t="shared" si="32"/>
        <v>0</v>
      </c>
      <c r="AI58" s="79">
        <f t="shared" si="32"/>
        <v>0</v>
      </c>
      <c r="AJ58" s="79">
        <f t="shared" si="32"/>
        <v>0</v>
      </c>
      <c r="AK58" s="79">
        <f t="shared" si="32"/>
        <v>0</v>
      </c>
      <c r="AL58" s="98"/>
      <c r="AM58" s="98"/>
      <c r="AN58" s="98"/>
      <c r="AO58" s="98"/>
      <c r="AP58" s="98"/>
      <c r="AQ58" s="112"/>
      <c r="AR58" s="112"/>
      <c r="AS58" s="113"/>
      <c r="AT58" s="113"/>
      <c r="AU58" s="98"/>
    </row>
    <row r="59" s="32" customFormat="1" ht="217" customHeight="1" spans="1:47">
      <c r="A59" s="60">
        <f>SUBTOTAL(103,$D$10:D59)</f>
        <v>39</v>
      </c>
      <c r="B59" s="61" t="s">
        <v>344</v>
      </c>
      <c r="C59" s="61">
        <v>2025</v>
      </c>
      <c r="D59" s="61" t="s">
        <v>345</v>
      </c>
      <c r="E59" s="61" t="s">
        <v>99</v>
      </c>
      <c r="F59" s="61" t="s">
        <v>343</v>
      </c>
      <c r="G59" s="61" t="s">
        <v>62</v>
      </c>
      <c r="H59" s="61" t="s">
        <v>346</v>
      </c>
      <c r="I59" s="61" t="s">
        <v>207</v>
      </c>
      <c r="J59" s="61" t="s">
        <v>347</v>
      </c>
      <c r="K59" s="83">
        <v>1</v>
      </c>
      <c r="L59" s="83">
        <v>1</v>
      </c>
      <c r="M59" s="83">
        <v>25</v>
      </c>
      <c r="N59" s="83">
        <v>118</v>
      </c>
      <c r="O59" s="84">
        <v>206.5</v>
      </c>
      <c r="P59" s="84">
        <f t="shared" ref="P59:P67" si="33">R59+S59+U59+W59+X59+Z59+AA59+AC59+AD59+AG59+AH59</f>
        <v>0</v>
      </c>
      <c r="Q59" s="84">
        <f t="shared" ref="Q59:Q67" si="34">R59+S59+T59+U59+V59+W59+X59+Y59+Z59+AA59</f>
        <v>206.5</v>
      </c>
      <c r="R59" s="84"/>
      <c r="S59" s="84"/>
      <c r="T59" s="84">
        <v>206.5</v>
      </c>
      <c r="U59" s="84"/>
      <c r="V59" s="84"/>
      <c r="W59" s="84"/>
      <c r="X59" s="84"/>
      <c r="Y59" s="84"/>
      <c r="Z59" s="84"/>
      <c r="AA59" s="84"/>
      <c r="AB59" s="84">
        <f t="shared" ref="AB59:AB67" si="35">AC59+AD59+AE59</f>
        <v>0</v>
      </c>
      <c r="AC59" s="84"/>
      <c r="AD59" s="84"/>
      <c r="AE59" s="84">
        <v>0</v>
      </c>
      <c r="AF59" s="84">
        <v>0</v>
      </c>
      <c r="AG59" s="84">
        <v>0</v>
      </c>
      <c r="AH59" s="84">
        <v>0</v>
      </c>
      <c r="AI59" s="84"/>
      <c r="AJ59" s="84"/>
      <c r="AK59" s="84"/>
      <c r="AL59" s="83" t="s">
        <v>106</v>
      </c>
      <c r="AM59" s="83" t="s">
        <v>107</v>
      </c>
      <c r="AN59" s="83" t="s">
        <v>348</v>
      </c>
      <c r="AO59" s="83" t="s">
        <v>349</v>
      </c>
      <c r="AP59" s="83" t="s">
        <v>350</v>
      </c>
      <c r="AQ59" s="87" t="s">
        <v>351</v>
      </c>
      <c r="AR59" s="87" t="s">
        <v>352</v>
      </c>
      <c r="AS59" s="105">
        <v>45595</v>
      </c>
      <c r="AT59" s="106" t="s">
        <v>71</v>
      </c>
      <c r="AU59" s="83">
        <v>0</v>
      </c>
    </row>
    <row r="60" s="32" customFormat="1" ht="195" customHeight="1" spans="1:47">
      <c r="A60" s="60">
        <f>SUBTOTAL(103,$D$10:D60)</f>
        <v>40</v>
      </c>
      <c r="B60" s="61" t="s">
        <v>353</v>
      </c>
      <c r="C60" s="61">
        <v>2025</v>
      </c>
      <c r="D60" s="61" t="s">
        <v>354</v>
      </c>
      <c r="E60" s="61" t="s">
        <v>99</v>
      </c>
      <c r="F60" s="61" t="s">
        <v>343</v>
      </c>
      <c r="G60" s="61" t="s">
        <v>62</v>
      </c>
      <c r="H60" s="61" t="s">
        <v>355</v>
      </c>
      <c r="I60" s="61" t="s">
        <v>356</v>
      </c>
      <c r="J60" s="61" t="s">
        <v>357</v>
      </c>
      <c r="K60" s="83">
        <v>1</v>
      </c>
      <c r="L60" s="83">
        <v>1</v>
      </c>
      <c r="M60" s="83">
        <v>741</v>
      </c>
      <c r="N60" s="83">
        <v>3365</v>
      </c>
      <c r="O60" s="84">
        <v>108</v>
      </c>
      <c r="P60" s="84">
        <f t="shared" si="33"/>
        <v>0</v>
      </c>
      <c r="Q60" s="84">
        <f t="shared" si="34"/>
        <v>108</v>
      </c>
      <c r="R60" s="84"/>
      <c r="S60" s="84"/>
      <c r="T60" s="84">
        <v>108</v>
      </c>
      <c r="U60" s="84"/>
      <c r="V60" s="84"/>
      <c r="W60" s="84"/>
      <c r="X60" s="84"/>
      <c r="Y60" s="84"/>
      <c r="Z60" s="84"/>
      <c r="AA60" s="84"/>
      <c r="AB60" s="84">
        <f t="shared" si="35"/>
        <v>0</v>
      </c>
      <c r="AC60" s="84"/>
      <c r="AD60" s="84"/>
      <c r="AE60" s="84">
        <v>0</v>
      </c>
      <c r="AF60" s="84">
        <v>0</v>
      </c>
      <c r="AG60" s="84">
        <v>0</v>
      </c>
      <c r="AH60" s="84">
        <v>0</v>
      </c>
      <c r="AI60" s="84"/>
      <c r="AJ60" s="84"/>
      <c r="AK60" s="84"/>
      <c r="AL60" s="83" t="s">
        <v>106</v>
      </c>
      <c r="AM60" s="83" t="s">
        <v>107</v>
      </c>
      <c r="AN60" s="83" t="s">
        <v>348</v>
      </c>
      <c r="AO60" s="83" t="s">
        <v>349</v>
      </c>
      <c r="AP60" s="83" t="s">
        <v>350</v>
      </c>
      <c r="AQ60" s="87" t="s">
        <v>358</v>
      </c>
      <c r="AR60" s="87" t="s">
        <v>359</v>
      </c>
      <c r="AS60" s="105">
        <v>45595</v>
      </c>
      <c r="AT60" s="106" t="s">
        <v>71</v>
      </c>
      <c r="AU60" s="83">
        <v>0</v>
      </c>
    </row>
    <row r="61" s="32" customFormat="1" ht="171" customHeight="1" spans="1:47">
      <c r="A61" s="60">
        <f>SUBTOTAL(103,$D$10:D61)</f>
        <v>41</v>
      </c>
      <c r="B61" s="61" t="s">
        <v>360</v>
      </c>
      <c r="C61" s="61">
        <v>2025</v>
      </c>
      <c r="D61" s="61" t="s">
        <v>361</v>
      </c>
      <c r="E61" s="61" t="s">
        <v>99</v>
      </c>
      <c r="F61" s="61" t="s">
        <v>343</v>
      </c>
      <c r="G61" s="61" t="s">
        <v>112</v>
      </c>
      <c r="H61" s="61" t="s">
        <v>362</v>
      </c>
      <c r="I61" s="61" t="s">
        <v>139</v>
      </c>
      <c r="J61" s="61" t="s">
        <v>363</v>
      </c>
      <c r="K61" s="83">
        <v>1</v>
      </c>
      <c r="L61" s="83">
        <v>1</v>
      </c>
      <c r="M61" s="83">
        <v>206</v>
      </c>
      <c r="N61" s="83">
        <v>836</v>
      </c>
      <c r="O61" s="84">
        <v>380</v>
      </c>
      <c r="P61" s="84">
        <f t="shared" si="33"/>
        <v>380</v>
      </c>
      <c r="Q61" s="84">
        <f t="shared" si="34"/>
        <v>380</v>
      </c>
      <c r="R61" s="84">
        <v>380</v>
      </c>
      <c r="S61" s="84">
        <v>0</v>
      </c>
      <c r="T61" s="84"/>
      <c r="U61" s="84"/>
      <c r="V61" s="84"/>
      <c r="W61" s="84"/>
      <c r="X61" s="84">
        <v>0</v>
      </c>
      <c r="Y61" s="84"/>
      <c r="Z61" s="84"/>
      <c r="AA61" s="84"/>
      <c r="AB61" s="84">
        <f t="shared" si="35"/>
        <v>0</v>
      </c>
      <c r="AC61" s="84">
        <v>0</v>
      </c>
      <c r="AD61" s="84">
        <v>0</v>
      </c>
      <c r="AE61" s="84">
        <v>0</v>
      </c>
      <c r="AF61" s="84">
        <v>0</v>
      </c>
      <c r="AG61" s="84">
        <v>0</v>
      </c>
      <c r="AH61" s="84">
        <v>0</v>
      </c>
      <c r="AI61" s="84"/>
      <c r="AJ61" s="84"/>
      <c r="AK61" s="84"/>
      <c r="AL61" s="83" t="s">
        <v>304</v>
      </c>
      <c r="AM61" s="83" t="s">
        <v>305</v>
      </c>
      <c r="AN61" s="83" t="s">
        <v>348</v>
      </c>
      <c r="AO61" s="83" t="s">
        <v>349</v>
      </c>
      <c r="AP61" s="83" t="s">
        <v>350</v>
      </c>
      <c r="AQ61" s="87" t="s">
        <v>364</v>
      </c>
      <c r="AR61" s="87" t="s">
        <v>365</v>
      </c>
      <c r="AS61" s="105">
        <v>45595</v>
      </c>
      <c r="AT61" s="106" t="s">
        <v>71</v>
      </c>
      <c r="AU61" s="83">
        <v>0</v>
      </c>
    </row>
    <row r="62" s="32" customFormat="1" ht="158" customHeight="1" spans="1:47">
      <c r="A62" s="60">
        <f>SUBTOTAL(103,$D$10:D62)</f>
        <v>42</v>
      </c>
      <c r="B62" s="61" t="s">
        <v>366</v>
      </c>
      <c r="C62" s="61">
        <v>2025</v>
      </c>
      <c r="D62" s="61" t="s">
        <v>367</v>
      </c>
      <c r="E62" s="61" t="s">
        <v>99</v>
      </c>
      <c r="F62" s="61" t="s">
        <v>343</v>
      </c>
      <c r="G62" s="61" t="s">
        <v>62</v>
      </c>
      <c r="H62" s="61" t="s">
        <v>368</v>
      </c>
      <c r="I62" s="61" t="s">
        <v>122</v>
      </c>
      <c r="J62" s="61" t="s">
        <v>369</v>
      </c>
      <c r="K62" s="83">
        <v>1</v>
      </c>
      <c r="L62" s="83">
        <v>1</v>
      </c>
      <c r="M62" s="83">
        <v>52</v>
      </c>
      <c r="N62" s="83">
        <v>213</v>
      </c>
      <c r="O62" s="84">
        <v>100</v>
      </c>
      <c r="P62" s="84">
        <f t="shared" si="33"/>
        <v>100</v>
      </c>
      <c r="Q62" s="84">
        <f t="shared" si="34"/>
        <v>100</v>
      </c>
      <c r="R62" s="84">
        <v>100</v>
      </c>
      <c r="S62" s="84">
        <v>0</v>
      </c>
      <c r="T62" s="84"/>
      <c r="U62" s="84"/>
      <c r="V62" s="84"/>
      <c r="W62" s="84"/>
      <c r="X62" s="84">
        <v>0</v>
      </c>
      <c r="Y62" s="84"/>
      <c r="Z62" s="84"/>
      <c r="AA62" s="84"/>
      <c r="AB62" s="84">
        <f t="shared" si="35"/>
        <v>0</v>
      </c>
      <c r="AC62" s="84">
        <v>0</v>
      </c>
      <c r="AD62" s="84">
        <v>0</v>
      </c>
      <c r="AE62" s="84">
        <v>0</v>
      </c>
      <c r="AF62" s="84"/>
      <c r="AG62" s="84"/>
      <c r="AH62" s="84"/>
      <c r="AI62" s="84"/>
      <c r="AJ62" s="84"/>
      <c r="AK62" s="84"/>
      <c r="AL62" s="83" t="s">
        <v>124</v>
      </c>
      <c r="AM62" s="83" t="s">
        <v>125</v>
      </c>
      <c r="AN62" s="83" t="s">
        <v>348</v>
      </c>
      <c r="AO62" s="83" t="s">
        <v>349</v>
      </c>
      <c r="AP62" s="83" t="s">
        <v>350</v>
      </c>
      <c r="AQ62" s="87" t="s">
        <v>370</v>
      </c>
      <c r="AR62" s="87" t="s">
        <v>371</v>
      </c>
      <c r="AS62" s="105">
        <v>45595</v>
      </c>
      <c r="AT62" s="106" t="s">
        <v>71</v>
      </c>
      <c r="AU62" s="83">
        <v>0</v>
      </c>
    </row>
    <row r="63" s="32" customFormat="1" ht="137" customHeight="1" spans="1:47">
      <c r="A63" s="60">
        <f>SUBTOTAL(103,$D$10:D63)</f>
        <v>43</v>
      </c>
      <c r="B63" s="61" t="s">
        <v>372</v>
      </c>
      <c r="C63" s="61">
        <v>2025</v>
      </c>
      <c r="D63" s="61" t="s">
        <v>373</v>
      </c>
      <c r="E63" s="61" t="s">
        <v>99</v>
      </c>
      <c r="F63" s="61" t="s">
        <v>343</v>
      </c>
      <c r="G63" s="61" t="s">
        <v>62</v>
      </c>
      <c r="H63" s="61" t="s">
        <v>374</v>
      </c>
      <c r="I63" s="61" t="s">
        <v>122</v>
      </c>
      <c r="J63" s="61" t="s">
        <v>375</v>
      </c>
      <c r="K63" s="83">
        <v>1</v>
      </c>
      <c r="L63" s="83">
        <v>1</v>
      </c>
      <c r="M63" s="83">
        <v>50</v>
      </c>
      <c r="N63" s="83">
        <v>1491</v>
      </c>
      <c r="O63" s="84">
        <v>800</v>
      </c>
      <c r="P63" s="84">
        <f t="shared" si="33"/>
        <v>677.005061</v>
      </c>
      <c r="Q63" s="84">
        <f t="shared" si="34"/>
        <v>800</v>
      </c>
      <c r="R63" s="84">
        <v>677.005061</v>
      </c>
      <c r="S63" s="84">
        <v>0</v>
      </c>
      <c r="T63" s="84">
        <v>122.994939</v>
      </c>
      <c r="U63" s="84"/>
      <c r="V63" s="84"/>
      <c r="W63" s="84"/>
      <c r="X63" s="84">
        <v>0</v>
      </c>
      <c r="Y63" s="84"/>
      <c r="Z63" s="84"/>
      <c r="AA63" s="84"/>
      <c r="AB63" s="84">
        <f t="shared" si="35"/>
        <v>0</v>
      </c>
      <c r="AC63" s="84">
        <v>0</v>
      </c>
      <c r="AD63" s="84">
        <v>0</v>
      </c>
      <c r="AE63" s="84">
        <v>0</v>
      </c>
      <c r="AF63" s="84"/>
      <c r="AG63" s="84"/>
      <c r="AH63" s="84"/>
      <c r="AI63" s="84"/>
      <c r="AJ63" s="84"/>
      <c r="AK63" s="84"/>
      <c r="AL63" s="83" t="s">
        <v>279</v>
      </c>
      <c r="AM63" s="83" t="s">
        <v>280</v>
      </c>
      <c r="AN63" s="83" t="s">
        <v>348</v>
      </c>
      <c r="AO63" s="83" t="s">
        <v>349</v>
      </c>
      <c r="AP63" s="83" t="s">
        <v>350</v>
      </c>
      <c r="AQ63" s="87" t="s">
        <v>376</v>
      </c>
      <c r="AR63" s="87" t="s">
        <v>377</v>
      </c>
      <c r="AS63" s="105">
        <v>45595</v>
      </c>
      <c r="AT63" s="106" t="s">
        <v>71</v>
      </c>
      <c r="AU63" s="83">
        <v>0</v>
      </c>
    </row>
    <row r="64" s="32" customFormat="1" ht="177" customHeight="1" spans="1:47">
      <c r="A64" s="60">
        <f>SUBTOTAL(103,$D$10:D64)</f>
        <v>44</v>
      </c>
      <c r="B64" s="61" t="s">
        <v>378</v>
      </c>
      <c r="C64" s="61">
        <v>2025</v>
      </c>
      <c r="D64" s="61" t="s">
        <v>379</v>
      </c>
      <c r="E64" s="61" t="s">
        <v>99</v>
      </c>
      <c r="F64" s="61" t="s">
        <v>343</v>
      </c>
      <c r="G64" s="61" t="s">
        <v>62</v>
      </c>
      <c r="H64" s="61" t="s">
        <v>339</v>
      </c>
      <c r="I64" s="61" t="s">
        <v>122</v>
      </c>
      <c r="J64" s="61" t="s">
        <v>380</v>
      </c>
      <c r="K64" s="83">
        <v>1</v>
      </c>
      <c r="L64" s="83">
        <v>1</v>
      </c>
      <c r="M64" s="83">
        <v>285</v>
      </c>
      <c r="N64" s="83">
        <v>285</v>
      </c>
      <c r="O64" s="84">
        <v>1300</v>
      </c>
      <c r="P64" s="84">
        <f t="shared" si="33"/>
        <v>0</v>
      </c>
      <c r="Q64" s="84">
        <f t="shared" si="34"/>
        <v>1300</v>
      </c>
      <c r="R64" s="84"/>
      <c r="S64" s="84"/>
      <c r="T64" s="84">
        <v>1300</v>
      </c>
      <c r="U64" s="84"/>
      <c r="V64" s="84"/>
      <c r="W64" s="84"/>
      <c r="X64" s="84"/>
      <c r="Y64" s="84"/>
      <c r="Z64" s="84"/>
      <c r="AA64" s="84"/>
      <c r="AB64" s="84">
        <f t="shared" si="35"/>
        <v>0</v>
      </c>
      <c r="AC64" s="84"/>
      <c r="AD64" s="84"/>
      <c r="AE64" s="84">
        <v>0</v>
      </c>
      <c r="AF64" s="84"/>
      <c r="AG64" s="84"/>
      <c r="AH64" s="84"/>
      <c r="AI64" s="84"/>
      <c r="AJ64" s="84"/>
      <c r="AK64" s="84"/>
      <c r="AL64" s="83" t="s">
        <v>124</v>
      </c>
      <c r="AM64" s="83" t="s">
        <v>125</v>
      </c>
      <c r="AN64" s="83" t="s">
        <v>348</v>
      </c>
      <c r="AO64" s="83" t="s">
        <v>349</v>
      </c>
      <c r="AP64" s="83" t="s">
        <v>350</v>
      </c>
      <c r="AQ64" s="87" t="s">
        <v>381</v>
      </c>
      <c r="AR64" s="87" t="s">
        <v>377</v>
      </c>
      <c r="AS64" s="105">
        <v>45595</v>
      </c>
      <c r="AT64" s="106" t="s">
        <v>71</v>
      </c>
      <c r="AU64" s="83">
        <v>0</v>
      </c>
    </row>
    <row r="65" s="32" customFormat="1" ht="203" customHeight="1" spans="1:47">
      <c r="A65" s="60">
        <f>SUBTOTAL(103,$D$10:D65)</f>
        <v>45</v>
      </c>
      <c r="B65" s="61" t="s">
        <v>382</v>
      </c>
      <c r="C65" s="61">
        <v>2025</v>
      </c>
      <c r="D65" s="61" t="s">
        <v>383</v>
      </c>
      <c r="E65" s="61" t="s">
        <v>99</v>
      </c>
      <c r="F65" s="61" t="s">
        <v>343</v>
      </c>
      <c r="G65" s="61" t="s">
        <v>62</v>
      </c>
      <c r="H65" s="61" t="s">
        <v>384</v>
      </c>
      <c r="I65" s="61" t="s">
        <v>139</v>
      </c>
      <c r="J65" s="61" t="s">
        <v>385</v>
      </c>
      <c r="K65" s="89">
        <v>2</v>
      </c>
      <c r="L65" s="89">
        <v>1</v>
      </c>
      <c r="M65" s="89">
        <v>20</v>
      </c>
      <c r="N65" s="83">
        <v>50</v>
      </c>
      <c r="O65" s="84">
        <v>700</v>
      </c>
      <c r="P65" s="84">
        <f t="shared" si="33"/>
        <v>687.71809</v>
      </c>
      <c r="Q65" s="84">
        <f t="shared" si="34"/>
        <v>700</v>
      </c>
      <c r="R65" s="84">
        <v>687.71809</v>
      </c>
      <c r="S65" s="84">
        <v>0</v>
      </c>
      <c r="T65" s="84">
        <v>12.28191</v>
      </c>
      <c r="U65" s="84"/>
      <c r="V65" s="84"/>
      <c r="W65" s="84"/>
      <c r="X65" s="84">
        <v>0</v>
      </c>
      <c r="Y65" s="84"/>
      <c r="Z65" s="84"/>
      <c r="AA65" s="84"/>
      <c r="AB65" s="84">
        <f t="shared" si="35"/>
        <v>0</v>
      </c>
      <c r="AC65" s="84">
        <v>0</v>
      </c>
      <c r="AD65" s="84">
        <v>0</v>
      </c>
      <c r="AE65" s="84"/>
      <c r="AF65" s="84"/>
      <c r="AG65" s="84">
        <v>0</v>
      </c>
      <c r="AH65" s="84">
        <v>0</v>
      </c>
      <c r="AI65" s="84"/>
      <c r="AJ65" s="84"/>
      <c r="AK65" s="84"/>
      <c r="AL65" s="83" t="s">
        <v>271</v>
      </c>
      <c r="AM65" s="83" t="s">
        <v>272</v>
      </c>
      <c r="AN65" s="83" t="s">
        <v>348</v>
      </c>
      <c r="AO65" s="83" t="s">
        <v>349</v>
      </c>
      <c r="AP65" s="83" t="s">
        <v>350</v>
      </c>
      <c r="AQ65" s="87" t="s">
        <v>386</v>
      </c>
      <c r="AR65" s="87" t="s">
        <v>387</v>
      </c>
      <c r="AS65" s="111">
        <v>45734</v>
      </c>
      <c r="AT65" s="83" t="s">
        <v>203</v>
      </c>
      <c r="AU65" s="83"/>
    </row>
    <row r="66" s="32" customFormat="1" ht="141" customHeight="1" spans="1:47">
      <c r="A66" s="60">
        <f>SUBTOTAL(103,$D$10:D66)</f>
        <v>46</v>
      </c>
      <c r="B66" s="61" t="s">
        <v>388</v>
      </c>
      <c r="C66" s="61">
        <v>2025</v>
      </c>
      <c r="D66" s="61" t="s">
        <v>389</v>
      </c>
      <c r="E66" s="61" t="s">
        <v>99</v>
      </c>
      <c r="F66" s="61" t="s">
        <v>343</v>
      </c>
      <c r="G66" s="61" t="s">
        <v>62</v>
      </c>
      <c r="H66" s="61" t="s">
        <v>390</v>
      </c>
      <c r="I66" s="61" t="s">
        <v>122</v>
      </c>
      <c r="J66" s="44" t="s">
        <v>391</v>
      </c>
      <c r="K66" s="89">
        <v>2078</v>
      </c>
      <c r="L66" s="89">
        <v>1</v>
      </c>
      <c r="M66" s="89">
        <v>12</v>
      </c>
      <c r="N66" s="83">
        <v>32</v>
      </c>
      <c r="O66" s="84">
        <v>650</v>
      </c>
      <c r="P66" s="84">
        <f t="shared" si="33"/>
        <v>650</v>
      </c>
      <c r="Q66" s="84">
        <f t="shared" si="34"/>
        <v>650</v>
      </c>
      <c r="R66" s="84">
        <v>212</v>
      </c>
      <c r="S66" s="84">
        <v>438</v>
      </c>
      <c r="T66" s="84"/>
      <c r="U66" s="84"/>
      <c r="V66" s="84"/>
      <c r="W66" s="84"/>
      <c r="X66" s="84">
        <v>0</v>
      </c>
      <c r="Y66" s="84"/>
      <c r="Z66" s="84"/>
      <c r="AA66" s="84"/>
      <c r="AB66" s="84">
        <f t="shared" si="35"/>
        <v>0</v>
      </c>
      <c r="AC66" s="84">
        <v>0</v>
      </c>
      <c r="AD66" s="84">
        <v>0</v>
      </c>
      <c r="AE66" s="84"/>
      <c r="AF66" s="84"/>
      <c r="AG66" s="84"/>
      <c r="AH66" s="84"/>
      <c r="AI66" s="84"/>
      <c r="AJ66" s="84"/>
      <c r="AK66" s="84"/>
      <c r="AL66" s="83" t="s">
        <v>124</v>
      </c>
      <c r="AM66" s="83" t="s">
        <v>125</v>
      </c>
      <c r="AN66" s="83" t="s">
        <v>348</v>
      </c>
      <c r="AO66" s="83" t="s">
        <v>349</v>
      </c>
      <c r="AP66" s="83" t="s">
        <v>350</v>
      </c>
      <c r="AQ66" s="87" t="s">
        <v>392</v>
      </c>
      <c r="AR66" s="87" t="s">
        <v>393</v>
      </c>
      <c r="AS66" s="111">
        <v>45734</v>
      </c>
      <c r="AT66" s="83" t="s">
        <v>203</v>
      </c>
      <c r="AU66" s="83"/>
    </row>
    <row r="67" s="33" customFormat="1" ht="133" customHeight="1" spans="1:47">
      <c r="A67" s="60">
        <f>SUBTOTAL(103,$D$10:D67)</f>
        <v>47</v>
      </c>
      <c r="B67" s="61" t="s">
        <v>394</v>
      </c>
      <c r="C67" s="61">
        <v>2025</v>
      </c>
      <c r="D67" s="61" t="s">
        <v>395</v>
      </c>
      <c r="E67" s="61" t="s">
        <v>99</v>
      </c>
      <c r="F67" s="61" t="s">
        <v>343</v>
      </c>
      <c r="G67" s="61" t="s">
        <v>112</v>
      </c>
      <c r="H67" s="61" t="s">
        <v>396</v>
      </c>
      <c r="I67" s="61" t="s">
        <v>397</v>
      </c>
      <c r="J67" s="61" t="s">
        <v>398</v>
      </c>
      <c r="K67" s="83">
        <v>1</v>
      </c>
      <c r="L67" s="83">
        <v>1</v>
      </c>
      <c r="M67" s="83">
        <v>33</v>
      </c>
      <c r="N67" s="83">
        <v>138</v>
      </c>
      <c r="O67" s="84">
        <v>398</v>
      </c>
      <c r="P67" s="84">
        <f t="shared" si="33"/>
        <v>358</v>
      </c>
      <c r="Q67" s="84">
        <f t="shared" si="34"/>
        <v>398</v>
      </c>
      <c r="R67" s="84">
        <v>0</v>
      </c>
      <c r="S67" s="84">
        <v>358</v>
      </c>
      <c r="T67" s="84">
        <v>40</v>
      </c>
      <c r="U67" s="84"/>
      <c r="V67" s="84"/>
      <c r="W67" s="84"/>
      <c r="X67" s="84">
        <v>0</v>
      </c>
      <c r="Y67" s="84"/>
      <c r="Z67" s="84"/>
      <c r="AA67" s="84"/>
      <c r="AB67" s="84">
        <f t="shared" si="35"/>
        <v>0</v>
      </c>
      <c r="AC67" s="84">
        <v>0</v>
      </c>
      <c r="AD67" s="84">
        <v>0</v>
      </c>
      <c r="AE67" s="84"/>
      <c r="AF67" s="84"/>
      <c r="AG67" s="84"/>
      <c r="AH67" s="84"/>
      <c r="AI67" s="84"/>
      <c r="AJ67" s="84"/>
      <c r="AK67" s="84"/>
      <c r="AL67" s="83" t="s">
        <v>304</v>
      </c>
      <c r="AM67" s="83" t="s">
        <v>305</v>
      </c>
      <c r="AN67" s="83" t="s">
        <v>348</v>
      </c>
      <c r="AO67" s="83" t="s">
        <v>349</v>
      </c>
      <c r="AP67" s="83" t="s">
        <v>350</v>
      </c>
      <c r="AQ67" s="87" t="s">
        <v>399</v>
      </c>
      <c r="AR67" s="87" t="s">
        <v>400</v>
      </c>
      <c r="AS67" s="111">
        <v>45734</v>
      </c>
      <c r="AT67" s="83" t="s">
        <v>203</v>
      </c>
      <c r="AU67" s="83"/>
    </row>
    <row r="68" s="33" customFormat="1" ht="33" customHeight="1" spans="1:47">
      <c r="A68" s="62" t="s">
        <v>58</v>
      </c>
      <c r="B68" s="59" t="s">
        <v>401</v>
      </c>
      <c r="C68" s="62"/>
      <c r="D68" s="62"/>
      <c r="E68" s="62"/>
      <c r="F68" s="62"/>
      <c r="G68" s="62"/>
      <c r="H68" s="62"/>
      <c r="I68" s="62"/>
      <c r="J68" s="62"/>
      <c r="K68" s="77"/>
      <c r="L68" s="77"/>
      <c r="M68" s="77"/>
      <c r="N68" s="77"/>
      <c r="O68" s="79"/>
      <c r="P68" s="79"/>
      <c r="Q68" s="79"/>
      <c r="R68" s="79"/>
      <c r="S68" s="79"/>
      <c r="T68" s="79"/>
      <c r="U68" s="79"/>
      <c r="V68" s="79"/>
      <c r="W68" s="79"/>
      <c r="X68" s="79"/>
      <c r="Y68" s="79"/>
      <c r="Z68" s="79"/>
      <c r="AA68" s="79"/>
      <c r="AB68" s="79"/>
      <c r="AC68" s="79"/>
      <c r="AD68" s="79"/>
      <c r="AE68" s="79"/>
      <c r="AF68" s="79"/>
      <c r="AG68" s="79"/>
      <c r="AH68" s="79"/>
      <c r="AI68" s="79"/>
      <c r="AJ68" s="79"/>
      <c r="AK68" s="79"/>
      <c r="AL68" s="98"/>
      <c r="AM68" s="98"/>
      <c r="AN68" s="98"/>
      <c r="AO68" s="98"/>
      <c r="AP68" s="98"/>
      <c r="AQ68" s="112"/>
      <c r="AR68" s="112"/>
      <c r="AS68" s="113"/>
      <c r="AT68" s="113"/>
      <c r="AU68" s="98"/>
    </row>
    <row r="69" s="36" customFormat="1" ht="48" customHeight="1" spans="1:47">
      <c r="A69" s="114" t="s">
        <v>56</v>
      </c>
      <c r="B69" s="115" t="s">
        <v>402</v>
      </c>
      <c r="C69" s="116"/>
      <c r="D69" s="116"/>
      <c r="E69" s="116"/>
      <c r="F69" s="116"/>
      <c r="G69" s="116"/>
      <c r="H69" s="116"/>
      <c r="I69" s="116"/>
      <c r="J69" s="118"/>
      <c r="K69" s="119">
        <f t="shared" ref="K69:T69" si="36">K70+K71+K76+K77</f>
        <v>6</v>
      </c>
      <c r="L69" s="119">
        <f t="shared" si="36"/>
        <v>5</v>
      </c>
      <c r="M69" s="119">
        <f t="shared" si="36"/>
        <v>2481</v>
      </c>
      <c r="N69" s="119">
        <f t="shared" si="36"/>
        <v>10067</v>
      </c>
      <c r="O69" s="81">
        <f t="shared" si="36"/>
        <v>1722</v>
      </c>
      <c r="P69" s="81">
        <f t="shared" si="36"/>
        <v>481.843665</v>
      </c>
      <c r="Q69" s="81">
        <f t="shared" si="36"/>
        <v>1620</v>
      </c>
      <c r="R69" s="81">
        <f t="shared" si="36"/>
        <v>0</v>
      </c>
      <c r="S69" s="81">
        <f t="shared" si="36"/>
        <v>0</v>
      </c>
      <c r="T69" s="81">
        <f t="shared" si="36"/>
        <v>1230</v>
      </c>
      <c r="U69" s="81">
        <f t="shared" ref="U69:AI69" si="37">U70+U71+U76+U77</f>
        <v>0</v>
      </c>
      <c r="V69" s="81">
        <f t="shared" si="37"/>
        <v>0</v>
      </c>
      <c r="W69" s="81">
        <f t="shared" si="37"/>
        <v>390</v>
      </c>
      <c r="X69" s="81">
        <f t="shared" si="37"/>
        <v>0</v>
      </c>
      <c r="Y69" s="81">
        <f t="shared" si="37"/>
        <v>0</v>
      </c>
      <c r="Z69" s="81">
        <f t="shared" si="37"/>
        <v>0</v>
      </c>
      <c r="AA69" s="81">
        <f t="shared" si="37"/>
        <v>0</v>
      </c>
      <c r="AB69" s="81">
        <f t="shared" si="37"/>
        <v>102</v>
      </c>
      <c r="AC69" s="81">
        <f t="shared" si="37"/>
        <v>91.843665</v>
      </c>
      <c r="AD69" s="81">
        <f t="shared" si="37"/>
        <v>0</v>
      </c>
      <c r="AE69" s="81">
        <f t="shared" si="37"/>
        <v>10.156335</v>
      </c>
      <c r="AF69" s="81">
        <f t="shared" si="37"/>
        <v>0</v>
      </c>
      <c r="AG69" s="81">
        <f t="shared" si="37"/>
        <v>0</v>
      </c>
      <c r="AH69" s="81">
        <f t="shared" si="37"/>
        <v>0</v>
      </c>
      <c r="AI69" s="81">
        <f t="shared" si="37"/>
        <v>0</v>
      </c>
      <c r="AJ69" s="81">
        <v>0</v>
      </c>
      <c r="AK69" s="81">
        <v>0</v>
      </c>
      <c r="AL69" s="122"/>
      <c r="AM69" s="122"/>
      <c r="AN69" s="122"/>
      <c r="AO69" s="122"/>
      <c r="AP69" s="122"/>
      <c r="AQ69" s="123"/>
      <c r="AR69" s="123"/>
      <c r="AS69" s="124"/>
      <c r="AT69" s="124"/>
      <c r="AU69" s="122"/>
    </row>
    <row r="70" s="33" customFormat="1" ht="33" customHeight="1" spans="1:47">
      <c r="A70" s="62" t="s">
        <v>58</v>
      </c>
      <c r="B70" s="65" t="s">
        <v>403</v>
      </c>
      <c r="C70" s="117"/>
      <c r="D70" s="117"/>
      <c r="E70" s="117"/>
      <c r="F70" s="117"/>
      <c r="G70" s="117"/>
      <c r="H70" s="117"/>
      <c r="I70" s="117"/>
      <c r="J70" s="120"/>
      <c r="K70" s="77"/>
      <c r="L70" s="77"/>
      <c r="M70" s="77"/>
      <c r="N70" s="77"/>
      <c r="O70" s="79"/>
      <c r="P70" s="79"/>
      <c r="Q70" s="79"/>
      <c r="R70" s="79"/>
      <c r="S70" s="79"/>
      <c r="T70" s="79"/>
      <c r="U70" s="79"/>
      <c r="V70" s="79"/>
      <c r="W70" s="79"/>
      <c r="X70" s="79"/>
      <c r="Y70" s="79"/>
      <c r="Z70" s="79"/>
      <c r="AA70" s="79"/>
      <c r="AB70" s="79"/>
      <c r="AC70" s="79"/>
      <c r="AD70" s="79"/>
      <c r="AE70" s="79"/>
      <c r="AF70" s="79"/>
      <c r="AG70" s="79"/>
      <c r="AH70" s="79"/>
      <c r="AI70" s="79"/>
      <c r="AJ70" s="79"/>
      <c r="AK70" s="79"/>
      <c r="AL70" s="98"/>
      <c r="AM70" s="98"/>
      <c r="AN70" s="98"/>
      <c r="AO70" s="98"/>
      <c r="AP70" s="98"/>
      <c r="AQ70" s="112"/>
      <c r="AR70" s="112"/>
      <c r="AS70" s="113"/>
      <c r="AT70" s="113"/>
      <c r="AU70" s="98"/>
    </row>
    <row r="71" s="33" customFormat="1" ht="33" customHeight="1" spans="1:47">
      <c r="A71" s="62" t="s">
        <v>58</v>
      </c>
      <c r="B71" s="65" t="s">
        <v>404</v>
      </c>
      <c r="C71" s="117"/>
      <c r="D71" s="117"/>
      <c r="E71" s="117"/>
      <c r="F71" s="117"/>
      <c r="G71" s="117"/>
      <c r="H71" s="117"/>
      <c r="I71" s="117"/>
      <c r="J71" s="120"/>
      <c r="K71" s="77">
        <f t="shared" ref="K71:T71" si="38">SUM(K72:K75)</f>
        <v>5</v>
      </c>
      <c r="L71" s="77">
        <f t="shared" si="38"/>
        <v>4</v>
      </c>
      <c r="M71" s="77">
        <f t="shared" si="38"/>
        <v>863</v>
      </c>
      <c r="N71" s="77">
        <f t="shared" si="38"/>
        <v>3443</v>
      </c>
      <c r="O71" s="79">
        <f t="shared" si="38"/>
        <v>1332</v>
      </c>
      <c r="P71" s="79">
        <f t="shared" si="38"/>
        <v>91.843665</v>
      </c>
      <c r="Q71" s="79">
        <f t="shared" si="38"/>
        <v>1230</v>
      </c>
      <c r="R71" s="79">
        <f t="shared" si="38"/>
        <v>0</v>
      </c>
      <c r="S71" s="79">
        <f t="shared" si="38"/>
        <v>0</v>
      </c>
      <c r="T71" s="79">
        <f t="shared" si="38"/>
        <v>1230</v>
      </c>
      <c r="U71" s="79">
        <f t="shared" ref="U71:AK71" si="39">SUM(U72:U75)</f>
        <v>0</v>
      </c>
      <c r="V71" s="79">
        <f t="shared" si="39"/>
        <v>0</v>
      </c>
      <c r="W71" s="79">
        <f t="shared" si="39"/>
        <v>0</v>
      </c>
      <c r="X71" s="79">
        <f t="shared" si="39"/>
        <v>0</v>
      </c>
      <c r="Y71" s="79">
        <f t="shared" si="39"/>
        <v>0</v>
      </c>
      <c r="Z71" s="79">
        <f t="shared" si="39"/>
        <v>0</v>
      </c>
      <c r="AA71" s="79">
        <f t="shared" si="39"/>
        <v>0</v>
      </c>
      <c r="AB71" s="79">
        <f t="shared" si="39"/>
        <v>102</v>
      </c>
      <c r="AC71" s="79">
        <f t="shared" si="39"/>
        <v>91.843665</v>
      </c>
      <c r="AD71" s="79">
        <f t="shared" si="39"/>
        <v>0</v>
      </c>
      <c r="AE71" s="79">
        <f t="shared" si="39"/>
        <v>10.156335</v>
      </c>
      <c r="AF71" s="79">
        <f t="shared" si="39"/>
        <v>0</v>
      </c>
      <c r="AG71" s="79">
        <f t="shared" si="39"/>
        <v>0</v>
      </c>
      <c r="AH71" s="79">
        <f t="shared" si="39"/>
        <v>0</v>
      </c>
      <c r="AI71" s="79">
        <f t="shared" si="39"/>
        <v>0</v>
      </c>
      <c r="AJ71" s="79">
        <f t="shared" si="39"/>
        <v>0</v>
      </c>
      <c r="AK71" s="79">
        <f t="shared" si="39"/>
        <v>0</v>
      </c>
      <c r="AL71" s="98"/>
      <c r="AM71" s="98"/>
      <c r="AN71" s="98"/>
      <c r="AO71" s="98"/>
      <c r="AP71" s="98"/>
      <c r="AQ71" s="112"/>
      <c r="AR71" s="112"/>
      <c r="AS71" s="113"/>
      <c r="AT71" s="113"/>
      <c r="AU71" s="98"/>
    </row>
    <row r="72" s="32" customFormat="1" ht="186" customHeight="1" spans="1:47">
      <c r="A72" s="60">
        <f>SUBTOTAL(103,$D$10:D72)</f>
        <v>48</v>
      </c>
      <c r="B72" s="61" t="s">
        <v>405</v>
      </c>
      <c r="C72" s="61">
        <v>2025</v>
      </c>
      <c r="D72" s="61" t="s">
        <v>406</v>
      </c>
      <c r="E72" s="61" t="s">
        <v>402</v>
      </c>
      <c r="F72" s="61" t="s">
        <v>404</v>
      </c>
      <c r="G72" s="61" t="s">
        <v>62</v>
      </c>
      <c r="H72" s="61" t="s">
        <v>407</v>
      </c>
      <c r="I72" s="61" t="s">
        <v>408</v>
      </c>
      <c r="J72" s="61" t="s">
        <v>409</v>
      </c>
      <c r="K72" s="83">
        <v>2</v>
      </c>
      <c r="L72" s="83">
        <v>1</v>
      </c>
      <c r="M72" s="83">
        <v>600</v>
      </c>
      <c r="N72" s="83">
        <v>2400</v>
      </c>
      <c r="O72" s="84">
        <v>380</v>
      </c>
      <c r="P72" s="84">
        <f t="shared" ref="P72:P75" si="40">R72+S72+U72+W72+X72+Z72+AA72+AC72+AD72+AG72+AH72</f>
        <v>0</v>
      </c>
      <c r="Q72" s="84">
        <f t="shared" ref="Q72:Q75" si="41">R72+S72+T72+U72+V72+W72+X72+Y72+Z72+AA72</f>
        <v>380</v>
      </c>
      <c r="R72" s="84">
        <v>0</v>
      </c>
      <c r="S72" s="84">
        <v>0</v>
      </c>
      <c r="T72" s="84">
        <v>380</v>
      </c>
      <c r="U72" s="84"/>
      <c r="V72" s="84"/>
      <c r="W72" s="84"/>
      <c r="X72" s="84">
        <v>0</v>
      </c>
      <c r="Y72" s="84"/>
      <c r="Z72" s="84"/>
      <c r="AA72" s="84"/>
      <c r="AB72" s="84">
        <f t="shared" ref="AB72:AB75" si="42">AC72+AD72+AE72</f>
        <v>0</v>
      </c>
      <c r="AC72" s="84">
        <v>0</v>
      </c>
      <c r="AD72" s="84">
        <v>0</v>
      </c>
      <c r="AE72" s="84">
        <v>0</v>
      </c>
      <c r="AF72" s="84"/>
      <c r="AG72" s="84"/>
      <c r="AH72" s="84"/>
      <c r="AI72" s="84"/>
      <c r="AJ72" s="84"/>
      <c r="AK72" s="84"/>
      <c r="AL72" s="83" t="s">
        <v>147</v>
      </c>
      <c r="AM72" s="83" t="s">
        <v>148</v>
      </c>
      <c r="AN72" s="83" t="s">
        <v>66</v>
      </c>
      <c r="AO72" s="83" t="s">
        <v>67</v>
      </c>
      <c r="AP72" s="83" t="s">
        <v>68</v>
      </c>
      <c r="AQ72" s="87" t="s">
        <v>410</v>
      </c>
      <c r="AR72" s="87" t="s">
        <v>410</v>
      </c>
      <c r="AS72" s="105">
        <v>45626</v>
      </c>
      <c r="AT72" s="106" t="s">
        <v>336</v>
      </c>
      <c r="AU72" s="83">
        <v>0</v>
      </c>
    </row>
    <row r="73" s="32" customFormat="1" ht="180" customHeight="1" spans="1:47">
      <c r="A73" s="60">
        <f>SUBTOTAL(103,$D$10:D73)</f>
        <v>49</v>
      </c>
      <c r="B73" s="61" t="s">
        <v>411</v>
      </c>
      <c r="C73" s="61">
        <v>2025</v>
      </c>
      <c r="D73" s="61" t="s">
        <v>412</v>
      </c>
      <c r="E73" s="61" t="s">
        <v>402</v>
      </c>
      <c r="F73" s="61" t="s">
        <v>404</v>
      </c>
      <c r="G73" s="61" t="s">
        <v>62</v>
      </c>
      <c r="H73" s="61" t="s">
        <v>413</v>
      </c>
      <c r="I73" s="61" t="s">
        <v>228</v>
      </c>
      <c r="J73" s="61" t="s">
        <v>414</v>
      </c>
      <c r="K73" s="89">
        <v>1</v>
      </c>
      <c r="L73" s="89">
        <v>1</v>
      </c>
      <c r="M73" s="89">
        <v>23</v>
      </c>
      <c r="N73" s="83">
        <v>98</v>
      </c>
      <c r="O73" s="84">
        <v>102</v>
      </c>
      <c r="P73" s="84">
        <f t="shared" si="40"/>
        <v>91.843665</v>
      </c>
      <c r="Q73" s="84">
        <f t="shared" si="41"/>
        <v>0</v>
      </c>
      <c r="R73" s="84">
        <v>0</v>
      </c>
      <c r="S73" s="84">
        <v>0</v>
      </c>
      <c r="T73" s="84"/>
      <c r="U73" s="84"/>
      <c r="V73" s="84"/>
      <c r="W73" s="84"/>
      <c r="X73" s="84">
        <v>0</v>
      </c>
      <c r="Y73" s="84"/>
      <c r="Z73" s="84"/>
      <c r="AA73" s="84"/>
      <c r="AB73" s="84">
        <f t="shared" si="42"/>
        <v>102</v>
      </c>
      <c r="AC73" s="84">
        <v>91.843665</v>
      </c>
      <c r="AD73" s="84">
        <v>0</v>
      </c>
      <c r="AE73" s="84">
        <v>10.156335</v>
      </c>
      <c r="AF73" s="84"/>
      <c r="AG73" s="84"/>
      <c r="AH73" s="84"/>
      <c r="AI73" s="84"/>
      <c r="AJ73" s="84"/>
      <c r="AK73" s="84"/>
      <c r="AL73" s="83" t="s">
        <v>173</v>
      </c>
      <c r="AM73" s="83" t="s">
        <v>174</v>
      </c>
      <c r="AN73" s="83" t="s">
        <v>415</v>
      </c>
      <c r="AO73" s="83" t="s">
        <v>416</v>
      </c>
      <c r="AP73" s="83" t="s">
        <v>96</v>
      </c>
      <c r="AQ73" s="87" t="s">
        <v>417</v>
      </c>
      <c r="AR73" s="87" t="s">
        <v>418</v>
      </c>
      <c r="AS73" s="111">
        <v>45734</v>
      </c>
      <c r="AT73" s="83" t="s">
        <v>203</v>
      </c>
      <c r="AU73" s="83"/>
    </row>
    <row r="74" s="33" customFormat="1" ht="185" customHeight="1" spans="1:47">
      <c r="A74" s="60">
        <f>SUBTOTAL(103,$D$10:D74)</f>
        <v>50</v>
      </c>
      <c r="B74" s="61" t="s">
        <v>419</v>
      </c>
      <c r="C74" s="61">
        <v>2025</v>
      </c>
      <c r="D74" s="61" t="s">
        <v>420</v>
      </c>
      <c r="E74" s="61" t="s">
        <v>402</v>
      </c>
      <c r="F74" s="61" t="s">
        <v>404</v>
      </c>
      <c r="G74" s="61" t="s">
        <v>62</v>
      </c>
      <c r="H74" s="61" t="s">
        <v>421</v>
      </c>
      <c r="I74" s="61" t="s">
        <v>215</v>
      </c>
      <c r="J74" s="61" t="s">
        <v>422</v>
      </c>
      <c r="K74" s="89">
        <v>1</v>
      </c>
      <c r="L74" s="89">
        <v>1</v>
      </c>
      <c r="M74" s="89">
        <v>120</v>
      </c>
      <c r="N74" s="83">
        <v>410</v>
      </c>
      <c r="O74" s="84">
        <v>350</v>
      </c>
      <c r="P74" s="84">
        <f t="shared" si="40"/>
        <v>0</v>
      </c>
      <c r="Q74" s="84">
        <f t="shared" si="41"/>
        <v>350</v>
      </c>
      <c r="R74" s="84"/>
      <c r="S74" s="84"/>
      <c r="T74" s="84">
        <v>350</v>
      </c>
      <c r="U74" s="84"/>
      <c r="V74" s="84"/>
      <c r="W74" s="84"/>
      <c r="X74" s="84"/>
      <c r="Y74" s="84"/>
      <c r="Z74" s="84"/>
      <c r="AA74" s="84"/>
      <c r="AB74" s="84">
        <f t="shared" si="42"/>
        <v>0</v>
      </c>
      <c r="AC74" s="84"/>
      <c r="AD74" s="84"/>
      <c r="AE74" s="84"/>
      <c r="AF74" s="84"/>
      <c r="AG74" s="84"/>
      <c r="AH74" s="84"/>
      <c r="AI74" s="84"/>
      <c r="AJ74" s="84"/>
      <c r="AK74" s="84"/>
      <c r="AL74" s="83" t="s">
        <v>173</v>
      </c>
      <c r="AM74" s="83" t="s">
        <v>174</v>
      </c>
      <c r="AN74" s="83" t="s">
        <v>415</v>
      </c>
      <c r="AO74" s="83" t="s">
        <v>416</v>
      </c>
      <c r="AP74" s="83" t="s">
        <v>96</v>
      </c>
      <c r="AQ74" s="87" t="s">
        <v>423</v>
      </c>
      <c r="AR74" s="87" t="s">
        <v>424</v>
      </c>
      <c r="AS74" s="111">
        <v>45734</v>
      </c>
      <c r="AT74" s="83" t="s">
        <v>203</v>
      </c>
      <c r="AU74" s="83"/>
    </row>
    <row r="75" s="33" customFormat="1" ht="138" customHeight="1" spans="1:47">
      <c r="A75" s="60">
        <f>SUBTOTAL(103,$D$10:D75)</f>
        <v>51</v>
      </c>
      <c r="B75" s="61" t="s">
        <v>425</v>
      </c>
      <c r="C75" s="61">
        <v>2025</v>
      </c>
      <c r="D75" s="61" t="s">
        <v>426</v>
      </c>
      <c r="E75" s="61" t="s">
        <v>402</v>
      </c>
      <c r="F75" s="61" t="s">
        <v>404</v>
      </c>
      <c r="G75" s="61" t="s">
        <v>62</v>
      </c>
      <c r="H75" s="61" t="s">
        <v>427</v>
      </c>
      <c r="I75" s="61" t="s">
        <v>397</v>
      </c>
      <c r="J75" s="61" t="s">
        <v>428</v>
      </c>
      <c r="K75" s="83">
        <v>1</v>
      </c>
      <c r="L75" s="83">
        <v>1</v>
      </c>
      <c r="M75" s="89">
        <v>120</v>
      </c>
      <c r="N75" s="89">
        <v>535</v>
      </c>
      <c r="O75" s="83">
        <v>500</v>
      </c>
      <c r="P75" s="84">
        <f t="shared" si="40"/>
        <v>0</v>
      </c>
      <c r="Q75" s="84">
        <f t="shared" si="41"/>
        <v>500</v>
      </c>
      <c r="R75" s="84"/>
      <c r="S75" s="84"/>
      <c r="T75" s="84">
        <v>500</v>
      </c>
      <c r="U75" s="84"/>
      <c r="V75" s="84"/>
      <c r="W75" s="84"/>
      <c r="X75" s="84"/>
      <c r="Y75" s="84"/>
      <c r="Z75" s="84"/>
      <c r="AA75" s="84"/>
      <c r="AB75" s="84">
        <f t="shared" si="42"/>
        <v>0</v>
      </c>
      <c r="AC75" s="84"/>
      <c r="AD75" s="84"/>
      <c r="AE75" s="84"/>
      <c r="AF75" s="84"/>
      <c r="AG75" s="84"/>
      <c r="AH75" s="84"/>
      <c r="AI75" s="84"/>
      <c r="AJ75" s="84"/>
      <c r="AK75" s="84"/>
      <c r="AL75" s="83" t="s">
        <v>304</v>
      </c>
      <c r="AM75" s="83" t="s">
        <v>305</v>
      </c>
      <c r="AN75" s="83" t="s">
        <v>415</v>
      </c>
      <c r="AO75" s="83" t="s">
        <v>429</v>
      </c>
      <c r="AP75" s="83" t="s">
        <v>96</v>
      </c>
      <c r="AQ75" s="87" t="s">
        <v>430</v>
      </c>
      <c r="AR75" s="87" t="s">
        <v>431</v>
      </c>
      <c r="AS75" s="111">
        <v>45765</v>
      </c>
      <c r="AT75" s="83" t="s">
        <v>432</v>
      </c>
      <c r="AU75" s="83"/>
    </row>
    <row r="76" s="33" customFormat="1" ht="33" customHeight="1" spans="1:47">
      <c r="A76" s="62" t="s">
        <v>58</v>
      </c>
      <c r="B76" s="65" t="s">
        <v>433</v>
      </c>
      <c r="C76" s="117"/>
      <c r="D76" s="117"/>
      <c r="E76" s="117"/>
      <c r="F76" s="117"/>
      <c r="G76" s="117"/>
      <c r="H76" s="117"/>
      <c r="I76" s="117"/>
      <c r="J76" s="120"/>
      <c r="K76" s="77"/>
      <c r="L76" s="77"/>
      <c r="M76" s="77"/>
      <c r="N76" s="77"/>
      <c r="O76" s="79"/>
      <c r="P76" s="79"/>
      <c r="Q76" s="79"/>
      <c r="R76" s="79"/>
      <c r="S76" s="79"/>
      <c r="T76" s="79"/>
      <c r="U76" s="79"/>
      <c r="V76" s="79"/>
      <c r="W76" s="79"/>
      <c r="X76" s="79"/>
      <c r="Y76" s="79"/>
      <c r="Z76" s="79"/>
      <c r="AA76" s="79"/>
      <c r="AB76" s="79"/>
      <c r="AC76" s="79"/>
      <c r="AD76" s="79"/>
      <c r="AE76" s="79"/>
      <c r="AF76" s="79"/>
      <c r="AG76" s="79"/>
      <c r="AH76" s="79"/>
      <c r="AI76" s="79"/>
      <c r="AJ76" s="79"/>
      <c r="AK76" s="79"/>
      <c r="AL76" s="98"/>
      <c r="AM76" s="98"/>
      <c r="AN76" s="98"/>
      <c r="AO76" s="98"/>
      <c r="AP76" s="98"/>
      <c r="AQ76" s="112"/>
      <c r="AR76" s="112"/>
      <c r="AS76" s="113"/>
      <c r="AT76" s="113"/>
      <c r="AU76" s="98"/>
    </row>
    <row r="77" s="33" customFormat="1" ht="33" customHeight="1" spans="1:47">
      <c r="A77" s="62" t="s">
        <v>58</v>
      </c>
      <c r="B77" s="65" t="s">
        <v>434</v>
      </c>
      <c r="C77" s="117"/>
      <c r="D77" s="117"/>
      <c r="E77" s="117"/>
      <c r="F77" s="117"/>
      <c r="G77" s="117"/>
      <c r="H77" s="117"/>
      <c r="I77" s="117"/>
      <c r="J77" s="120"/>
      <c r="K77" s="77">
        <f t="shared" ref="K77:T77" si="43">SUM(K78)</f>
        <v>1</v>
      </c>
      <c r="L77" s="77">
        <f t="shared" si="43"/>
        <v>1</v>
      </c>
      <c r="M77" s="77">
        <f t="shared" si="43"/>
        <v>1618</v>
      </c>
      <c r="N77" s="77">
        <f t="shared" si="43"/>
        <v>6624</v>
      </c>
      <c r="O77" s="79">
        <f t="shared" si="43"/>
        <v>390</v>
      </c>
      <c r="P77" s="79">
        <f t="shared" si="43"/>
        <v>390</v>
      </c>
      <c r="Q77" s="79">
        <f t="shared" si="43"/>
        <v>390</v>
      </c>
      <c r="R77" s="79">
        <f t="shared" si="43"/>
        <v>0</v>
      </c>
      <c r="S77" s="79">
        <f t="shared" si="43"/>
        <v>0</v>
      </c>
      <c r="T77" s="79">
        <f t="shared" si="43"/>
        <v>0</v>
      </c>
      <c r="U77" s="79">
        <f t="shared" ref="U77:AK77" si="44">SUM(U78)</f>
        <v>0</v>
      </c>
      <c r="V77" s="79">
        <f t="shared" si="44"/>
        <v>0</v>
      </c>
      <c r="W77" s="79">
        <f t="shared" si="44"/>
        <v>390</v>
      </c>
      <c r="X77" s="79">
        <f t="shared" si="44"/>
        <v>0</v>
      </c>
      <c r="Y77" s="79">
        <f t="shared" si="44"/>
        <v>0</v>
      </c>
      <c r="Z77" s="79">
        <f t="shared" si="44"/>
        <v>0</v>
      </c>
      <c r="AA77" s="79">
        <f t="shared" si="44"/>
        <v>0</v>
      </c>
      <c r="AB77" s="79">
        <f t="shared" si="44"/>
        <v>0</v>
      </c>
      <c r="AC77" s="79">
        <f t="shared" si="44"/>
        <v>0</v>
      </c>
      <c r="AD77" s="79">
        <f t="shared" si="44"/>
        <v>0</v>
      </c>
      <c r="AE77" s="79">
        <f t="shared" si="44"/>
        <v>0</v>
      </c>
      <c r="AF77" s="79">
        <f t="shared" si="44"/>
        <v>0</v>
      </c>
      <c r="AG77" s="79">
        <f t="shared" si="44"/>
        <v>0</v>
      </c>
      <c r="AH77" s="79">
        <f t="shared" si="44"/>
        <v>0</v>
      </c>
      <c r="AI77" s="79">
        <f t="shared" si="44"/>
        <v>0</v>
      </c>
      <c r="AJ77" s="79">
        <f t="shared" si="44"/>
        <v>0</v>
      </c>
      <c r="AK77" s="79">
        <f t="shared" si="44"/>
        <v>0</v>
      </c>
      <c r="AL77" s="98"/>
      <c r="AM77" s="98"/>
      <c r="AN77" s="98"/>
      <c r="AO77" s="98"/>
      <c r="AP77" s="98"/>
      <c r="AQ77" s="112"/>
      <c r="AR77" s="112"/>
      <c r="AS77" s="113"/>
      <c r="AT77" s="113"/>
      <c r="AU77" s="98"/>
    </row>
    <row r="78" s="32" customFormat="1" ht="235" customHeight="1" spans="1:47">
      <c r="A78" s="60">
        <f>SUBTOTAL(103,$D$10:D78)</f>
        <v>52</v>
      </c>
      <c r="B78" s="61" t="s">
        <v>435</v>
      </c>
      <c r="C78" s="61">
        <v>2025</v>
      </c>
      <c r="D78" s="61" t="s">
        <v>436</v>
      </c>
      <c r="E78" s="61" t="s">
        <v>402</v>
      </c>
      <c r="F78" s="61" t="s">
        <v>434</v>
      </c>
      <c r="G78" s="61" t="s">
        <v>62</v>
      </c>
      <c r="H78" s="61" t="s">
        <v>437</v>
      </c>
      <c r="I78" s="61" t="s">
        <v>76</v>
      </c>
      <c r="J78" s="61" t="s">
        <v>438</v>
      </c>
      <c r="K78" s="83">
        <v>1</v>
      </c>
      <c r="L78" s="83">
        <v>1</v>
      </c>
      <c r="M78" s="83">
        <v>1618</v>
      </c>
      <c r="N78" s="83">
        <v>6624</v>
      </c>
      <c r="O78" s="84">
        <v>390</v>
      </c>
      <c r="P78" s="84">
        <f t="shared" ref="P78:P99" si="45">R78+S78+U78+W78+X78+Z78+AA78+AC78+AD78+AG78+AH78</f>
        <v>390</v>
      </c>
      <c r="Q78" s="84">
        <f t="shared" ref="Q78:Q99" si="46">R78+S78+T78+U78+V78+W78+X78+Y78+Z78+AA78</f>
        <v>390</v>
      </c>
      <c r="R78" s="84">
        <v>0</v>
      </c>
      <c r="S78" s="84">
        <v>0</v>
      </c>
      <c r="T78" s="84"/>
      <c r="U78" s="84"/>
      <c r="V78" s="84"/>
      <c r="W78" s="84">
        <v>390</v>
      </c>
      <c r="X78" s="84">
        <v>0</v>
      </c>
      <c r="Y78" s="84"/>
      <c r="Z78" s="84"/>
      <c r="AA78" s="84"/>
      <c r="AB78" s="84">
        <f t="shared" ref="AB78:AB99" si="47">AC78+AD78+AE78</f>
        <v>0</v>
      </c>
      <c r="AC78" s="84">
        <v>0</v>
      </c>
      <c r="AD78" s="84">
        <v>0</v>
      </c>
      <c r="AE78" s="84">
        <v>0</v>
      </c>
      <c r="AF78" s="84">
        <v>0</v>
      </c>
      <c r="AG78" s="84">
        <v>0</v>
      </c>
      <c r="AH78" s="84">
        <v>0</v>
      </c>
      <c r="AI78" s="84"/>
      <c r="AJ78" s="84"/>
      <c r="AK78" s="84"/>
      <c r="AL78" s="83" t="s">
        <v>173</v>
      </c>
      <c r="AM78" s="83" t="s">
        <v>174</v>
      </c>
      <c r="AN78" s="83" t="s">
        <v>439</v>
      </c>
      <c r="AO78" s="83" t="s">
        <v>440</v>
      </c>
      <c r="AP78" s="83" t="s">
        <v>441</v>
      </c>
      <c r="AQ78" s="87" t="s">
        <v>442</v>
      </c>
      <c r="AR78" s="87" t="s">
        <v>443</v>
      </c>
      <c r="AS78" s="105">
        <v>45595</v>
      </c>
      <c r="AT78" s="106" t="s">
        <v>71</v>
      </c>
      <c r="AU78" s="83">
        <v>0</v>
      </c>
    </row>
    <row r="79" s="36" customFormat="1" ht="48" customHeight="1" spans="1:47">
      <c r="A79" s="114" t="s">
        <v>56</v>
      </c>
      <c r="B79" s="115" t="s">
        <v>444</v>
      </c>
      <c r="C79" s="116"/>
      <c r="D79" s="116"/>
      <c r="E79" s="116"/>
      <c r="F79" s="116"/>
      <c r="G79" s="116"/>
      <c r="H79" s="116"/>
      <c r="I79" s="116"/>
      <c r="J79" s="118"/>
      <c r="K79" s="119">
        <f t="shared" ref="K79:T79" si="48">K80+K100+K101</f>
        <v>2126.097</v>
      </c>
      <c r="L79" s="119">
        <f t="shared" si="48"/>
        <v>26</v>
      </c>
      <c r="M79" s="119">
        <f t="shared" si="48"/>
        <v>19772</v>
      </c>
      <c r="N79" s="119">
        <f t="shared" si="48"/>
        <v>79240</v>
      </c>
      <c r="O79" s="81">
        <f t="shared" si="48"/>
        <v>92234.33</v>
      </c>
      <c r="P79" s="81">
        <f t="shared" si="48"/>
        <v>5293.329252</v>
      </c>
      <c r="Q79" s="81">
        <f t="shared" si="48"/>
        <v>13089.721</v>
      </c>
      <c r="R79" s="81">
        <f t="shared" si="48"/>
        <v>69.501</v>
      </c>
      <c r="S79" s="81">
        <f t="shared" si="48"/>
        <v>1440</v>
      </c>
      <c r="T79" s="81">
        <f t="shared" si="48"/>
        <v>9286.22</v>
      </c>
      <c r="U79" s="81">
        <f t="shared" ref="U79:AI79" si="49">U80+U100+U101</f>
        <v>950</v>
      </c>
      <c r="V79" s="81">
        <f t="shared" si="49"/>
        <v>910</v>
      </c>
      <c r="W79" s="81">
        <f t="shared" si="49"/>
        <v>0</v>
      </c>
      <c r="X79" s="81">
        <f t="shared" si="49"/>
        <v>346</v>
      </c>
      <c r="Y79" s="81">
        <f t="shared" si="49"/>
        <v>0</v>
      </c>
      <c r="Z79" s="81">
        <f t="shared" si="49"/>
        <v>71</v>
      </c>
      <c r="AA79" s="81">
        <f t="shared" si="49"/>
        <v>17</v>
      </c>
      <c r="AB79" s="81">
        <f t="shared" si="49"/>
        <v>5470.929</v>
      </c>
      <c r="AC79" s="81">
        <f t="shared" si="49"/>
        <v>308.570446</v>
      </c>
      <c r="AD79" s="81">
        <f t="shared" si="49"/>
        <v>2091.257806</v>
      </c>
      <c r="AE79" s="81">
        <f t="shared" si="49"/>
        <v>3071.100748</v>
      </c>
      <c r="AF79" s="81">
        <f t="shared" si="49"/>
        <v>0</v>
      </c>
      <c r="AG79" s="81">
        <f t="shared" si="49"/>
        <v>0</v>
      </c>
      <c r="AH79" s="81">
        <f t="shared" si="49"/>
        <v>0</v>
      </c>
      <c r="AI79" s="81">
        <f t="shared" si="49"/>
        <v>73673.68</v>
      </c>
      <c r="AJ79" s="81">
        <v>0</v>
      </c>
      <c r="AK79" s="81">
        <v>0</v>
      </c>
      <c r="AL79" s="122"/>
      <c r="AM79" s="122"/>
      <c r="AN79" s="122"/>
      <c r="AO79" s="122"/>
      <c r="AP79" s="122"/>
      <c r="AQ79" s="123"/>
      <c r="AR79" s="123"/>
      <c r="AS79" s="124"/>
      <c r="AT79" s="124"/>
      <c r="AU79" s="122"/>
    </row>
    <row r="80" s="33" customFormat="1" ht="33" customHeight="1" spans="1:47">
      <c r="A80" s="62" t="s">
        <v>58</v>
      </c>
      <c r="B80" s="65" t="s">
        <v>445</v>
      </c>
      <c r="C80" s="117"/>
      <c r="D80" s="117"/>
      <c r="E80" s="117"/>
      <c r="F80" s="117"/>
      <c r="G80" s="117"/>
      <c r="H80" s="117"/>
      <c r="I80" s="117"/>
      <c r="J80" s="120"/>
      <c r="K80" s="77">
        <f t="shared" ref="K80:T80" si="50">SUM(K81:K99)</f>
        <v>2116.097</v>
      </c>
      <c r="L80" s="77">
        <f t="shared" si="50"/>
        <v>19</v>
      </c>
      <c r="M80" s="77">
        <f t="shared" si="50"/>
        <v>18714</v>
      </c>
      <c r="N80" s="77">
        <f t="shared" si="50"/>
        <v>74639</v>
      </c>
      <c r="O80" s="79">
        <f t="shared" si="50"/>
        <v>91492.33</v>
      </c>
      <c r="P80" s="79">
        <f t="shared" si="50"/>
        <v>4899.286605</v>
      </c>
      <c r="Q80" s="79">
        <f t="shared" si="50"/>
        <v>12801.721</v>
      </c>
      <c r="R80" s="79">
        <f t="shared" si="50"/>
        <v>69.501</v>
      </c>
      <c r="S80" s="79">
        <f t="shared" si="50"/>
        <v>1440</v>
      </c>
      <c r="T80" s="79">
        <f t="shared" si="50"/>
        <v>9086.22</v>
      </c>
      <c r="U80" s="79">
        <f t="shared" ref="U80:AK80" si="51">SUM(U81:U99)</f>
        <v>950</v>
      </c>
      <c r="V80" s="79">
        <f t="shared" si="51"/>
        <v>910</v>
      </c>
      <c r="W80" s="79">
        <f t="shared" si="51"/>
        <v>0</v>
      </c>
      <c r="X80" s="79">
        <f t="shared" si="51"/>
        <v>346</v>
      </c>
      <c r="Y80" s="79">
        <f t="shared" si="51"/>
        <v>0</v>
      </c>
      <c r="Z80" s="79">
        <f t="shared" si="51"/>
        <v>0</v>
      </c>
      <c r="AA80" s="79">
        <f t="shared" si="51"/>
        <v>0</v>
      </c>
      <c r="AB80" s="79">
        <f t="shared" si="51"/>
        <v>5016.929</v>
      </c>
      <c r="AC80" s="79">
        <f t="shared" si="51"/>
        <v>12.107799</v>
      </c>
      <c r="AD80" s="79">
        <f t="shared" si="51"/>
        <v>2081.677806</v>
      </c>
      <c r="AE80" s="79">
        <f t="shared" si="51"/>
        <v>2923.143395</v>
      </c>
      <c r="AF80" s="79">
        <f t="shared" si="51"/>
        <v>0</v>
      </c>
      <c r="AG80" s="79">
        <f t="shared" si="51"/>
        <v>0</v>
      </c>
      <c r="AH80" s="79">
        <f t="shared" si="51"/>
        <v>0</v>
      </c>
      <c r="AI80" s="79">
        <f t="shared" si="51"/>
        <v>73673.68</v>
      </c>
      <c r="AJ80" s="79">
        <f t="shared" si="51"/>
        <v>0</v>
      </c>
      <c r="AK80" s="79">
        <f t="shared" si="51"/>
        <v>0</v>
      </c>
      <c r="AL80" s="98"/>
      <c r="AM80" s="98"/>
      <c r="AN80" s="98"/>
      <c r="AO80" s="98"/>
      <c r="AP80" s="98"/>
      <c r="AQ80" s="112"/>
      <c r="AR80" s="112"/>
      <c r="AS80" s="113"/>
      <c r="AT80" s="113"/>
      <c r="AU80" s="98"/>
    </row>
    <row r="81" s="32" customFormat="1" ht="213" customHeight="1" spans="1:47">
      <c r="A81" s="60">
        <f>SUBTOTAL(103,$D$10:D81)</f>
        <v>53</v>
      </c>
      <c r="B81" s="61" t="s">
        <v>446</v>
      </c>
      <c r="C81" s="61">
        <v>2025</v>
      </c>
      <c r="D81" s="61" t="s">
        <v>447</v>
      </c>
      <c r="E81" s="61" t="s">
        <v>444</v>
      </c>
      <c r="F81" s="61" t="s">
        <v>445</v>
      </c>
      <c r="G81" s="61" t="s">
        <v>112</v>
      </c>
      <c r="H81" s="61" t="s">
        <v>448</v>
      </c>
      <c r="I81" s="61" t="s">
        <v>122</v>
      </c>
      <c r="J81" s="61" t="s">
        <v>449</v>
      </c>
      <c r="K81" s="83">
        <v>2.282</v>
      </c>
      <c r="L81" s="83">
        <v>1</v>
      </c>
      <c r="M81" s="83">
        <v>395</v>
      </c>
      <c r="N81" s="83">
        <v>1528</v>
      </c>
      <c r="O81" s="84">
        <v>450.51</v>
      </c>
      <c r="P81" s="84">
        <f t="shared" si="45"/>
        <v>0</v>
      </c>
      <c r="Q81" s="84">
        <f t="shared" si="46"/>
        <v>0</v>
      </c>
      <c r="R81" s="84">
        <v>0</v>
      </c>
      <c r="S81" s="84">
        <v>0</v>
      </c>
      <c r="T81" s="84">
        <v>0</v>
      </c>
      <c r="U81" s="84"/>
      <c r="V81" s="84"/>
      <c r="W81" s="84"/>
      <c r="X81" s="84">
        <v>0</v>
      </c>
      <c r="Y81" s="84"/>
      <c r="Z81" s="84"/>
      <c r="AA81" s="84"/>
      <c r="AB81" s="84">
        <f t="shared" si="47"/>
        <v>450.51</v>
      </c>
      <c r="AC81" s="84">
        <v>0</v>
      </c>
      <c r="AD81" s="84">
        <v>0</v>
      </c>
      <c r="AE81" s="84">
        <v>450.51</v>
      </c>
      <c r="AF81" s="84"/>
      <c r="AG81" s="84"/>
      <c r="AH81" s="84"/>
      <c r="AI81" s="84"/>
      <c r="AJ81" s="84"/>
      <c r="AK81" s="84"/>
      <c r="AL81" s="83" t="s">
        <v>450</v>
      </c>
      <c r="AM81" s="83" t="s">
        <v>451</v>
      </c>
      <c r="AN81" s="83" t="s">
        <v>450</v>
      </c>
      <c r="AO81" s="83" t="s">
        <v>451</v>
      </c>
      <c r="AP81" s="83" t="s">
        <v>68</v>
      </c>
      <c r="AQ81" s="87" t="s">
        <v>452</v>
      </c>
      <c r="AR81" s="87" t="s">
        <v>453</v>
      </c>
      <c r="AS81" s="105">
        <v>45595</v>
      </c>
      <c r="AT81" s="106" t="s">
        <v>71</v>
      </c>
      <c r="AU81" s="83">
        <v>0</v>
      </c>
    </row>
    <row r="82" s="32" customFormat="1" ht="172" customHeight="1" spans="1:47">
      <c r="A82" s="60">
        <f>SUBTOTAL(103,$D$10:D82)</f>
        <v>54</v>
      </c>
      <c r="B82" s="61" t="s">
        <v>454</v>
      </c>
      <c r="C82" s="61">
        <v>2025</v>
      </c>
      <c r="D82" s="61" t="s">
        <v>455</v>
      </c>
      <c r="E82" s="61" t="s">
        <v>444</v>
      </c>
      <c r="F82" s="61" t="s">
        <v>445</v>
      </c>
      <c r="G82" s="61" t="s">
        <v>112</v>
      </c>
      <c r="H82" s="61" t="s">
        <v>456</v>
      </c>
      <c r="I82" s="61" t="s">
        <v>122</v>
      </c>
      <c r="J82" s="61" t="s">
        <v>457</v>
      </c>
      <c r="K82" s="83">
        <v>4.242</v>
      </c>
      <c r="L82" s="83">
        <v>1</v>
      </c>
      <c r="M82" s="83">
        <v>754</v>
      </c>
      <c r="N82" s="83">
        <v>3502</v>
      </c>
      <c r="O82" s="84">
        <v>505</v>
      </c>
      <c r="P82" s="84">
        <f t="shared" si="45"/>
        <v>0</v>
      </c>
      <c r="Q82" s="84">
        <f t="shared" si="46"/>
        <v>0</v>
      </c>
      <c r="R82" s="84">
        <v>0</v>
      </c>
      <c r="S82" s="84">
        <v>0</v>
      </c>
      <c r="T82" s="84">
        <v>0</v>
      </c>
      <c r="U82" s="84"/>
      <c r="V82" s="84"/>
      <c r="W82" s="84"/>
      <c r="X82" s="84">
        <v>0</v>
      </c>
      <c r="Y82" s="84"/>
      <c r="Z82" s="84"/>
      <c r="AA82" s="84"/>
      <c r="AB82" s="84">
        <f t="shared" si="47"/>
        <v>505</v>
      </c>
      <c r="AC82" s="84">
        <v>0</v>
      </c>
      <c r="AD82" s="84">
        <v>0</v>
      </c>
      <c r="AE82" s="84">
        <v>505</v>
      </c>
      <c r="AF82" s="84"/>
      <c r="AG82" s="84"/>
      <c r="AH82" s="84"/>
      <c r="AI82" s="84"/>
      <c r="AJ82" s="84"/>
      <c r="AK82" s="84"/>
      <c r="AL82" s="83" t="s">
        <v>450</v>
      </c>
      <c r="AM82" s="83" t="s">
        <v>451</v>
      </c>
      <c r="AN82" s="83" t="s">
        <v>450</v>
      </c>
      <c r="AO82" s="83" t="s">
        <v>451</v>
      </c>
      <c r="AP82" s="83" t="s">
        <v>68</v>
      </c>
      <c r="AQ82" s="87" t="s">
        <v>458</v>
      </c>
      <c r="AR82" s="87" t="s">
        <v>453</v>
      </c>
      <c r="AS82" s="105">
        <v>45595</v>
      </c>
      <c r="AT82" s="106" t="s">
        <v>71</v>
      </c>
      <c r="AU82" s="83">
        <v>0</v>
      </c>
    </row>
    <row r="83" s="32" customFormat="1" ht="348" customHeight="1" spans="1:47">
      <c r="A83" s="60">
        <f>SUBTOTAL(103,$D$10:D83)</f>
        <v>55</v>
      </c>
      <c r="B83" s="61" t="s">
        <v>459</v>
      </c>
      <c r="C83" s="61">
        <v>2025</v>
      </c>
      <c r="D83" s="61" t="s">
        <v>460</v>
      </c>
      <c r="E83" s="61" t="s">
        <v>444</v>
      </c>
      <c r="F83" s="61" t="s">
        <v>445</v>
      </c>
      <c r="G83" s="61" t="s">
        <v>62</v>
      </c>
      <c r="H83" s="61" t="s">
        <v>461</v>
      </c>
      <c r="I83" s="61" t="s">
        <v>122</v>
      </c>
      <c r="J83" s="121" t="s">
        <v>462</v>
      </c>
      <c r="K83" s="83">
        <v>6.44</v>
      </c>
      <c r="L83" s="83">
        <v>1</v>
      </c>
      <c r="M83" s="83">
        <v>471</v>
      </c>
      <c r="N83" s="83">
        <v>1818</v>
      </c>
      <c r="O83" s="84">
        <v>795</v>
      </c>
      <c r="P83" s="84">
        <f t="shared" si="45"/>
        <v>0</v>
      </c>
      <c r="Q83" s="84">
        <f t="shared" si="46"/>
        <v>0</v>
      </c>
      <c r="R83" s="84">
        <v>0</v>
      </c>
      <c r="S83" s="84">
        <v>0</v>
      </c>
      <c r="T83" s="84">
        <v>0</v>
      </c>
      <c r="U83" s="84"/>
      <c r="V83" s="84"/>
      <c r="W83" s="84"/>
      <c r="X83" s="84">
        <v>0</v>
      </c>
      <c r="Y83" s="84"/>
      <c r="Z83" s="84"/>
      <c r="AA83" s="84"/>
      <c r="AB83" s="84">
        <f t="shared" si="47"/>
        <v>795</v>
      </c>
      <c r="AC83" s="84">
        <v>0</v>
      </c>
      <c r="AD83" s="84">
        <v>0</v>
      </c>
      <c r="AE83" s="84">
        <v>795</v>
      </c>
      <c r="AF83" s="84"/>
      <c r="AG83" s="84"/>
      <c r="AH83" s="84"/>
      <c r="AI83" s="84"/>
      <c r="AJ83" s="84"/>
      <c r="AK83" s="84"/>
      <c r="AL83" s="83" t="s">
        <v>450</v>
      </c>
      <c r="AM83" s="83" t="s">
        <v>451</v>
      </c>
      <c r="AN83" s="83" t="s">
        <v>450</v>
      </c>
      <c r="AO83" s="83" t="s">
        <v>451</v>
      </c>
      <c r="AP83" s="83" t="s">
        <v>68</v>
      </c>
      <c r="AQ83" s="87" t="s">
        <v>463</v>
      </c>
      <c r="AR83" s="87" t="s">
        <v>453</v>
      </c>
      <c r="AS83" s="105">
        <v>45595</v>
      </c>
      <c r="AT83" s="106" t="s">
        <v>71</v>
      </c>
      <c r="AU83" s="83">
        <v>0</v>
      </c>
    </row>
    <row r="84" s="32" customFormat="1" ht="228" customHeight="1" spans="1:47">
      <c r="A84" s="60">
        <f>SUBTOTAL(103,$D$10:D84)</f>
        <v>56</v>
      </c>
      <c r="B84" s="61" t="s">
        <v>464</v>
      </c>
      <c r="C84" s="61">
        <v>2025</v>
      </c>
      <c r="D84" s="61" t="s">
        <v>465</v>
      </c>
      <c r="E84" s="61" t="s">
        <v>444</v>
      </c>
      <c r="F84" s="61" t="s">
        <v>445</v>
      </c>
      <c r="G84" s="61" t="s">
        <v>62</v>
      </c>
      <c r="H84" s="61" t="s">
        <v>466</v>
      </c>
      <c r="I84" s="61" t="s">
        <v>122</v>
      </c>
      <c r="J84" s="61" t="s">
        <v>467</v>
      </c>
      <c r="K84" s="83">
        <v>7.95</v>
      </c>
      <c r="L84" s="83">
        <v>1</v>
      </c>
      <c r="M84" s="83">
        <v>530</v>
      </c>
      <c r="N84" s="83">
        <v>2292</v>
      </c>
      <c r="O84" s="84">
        <v>1518.02</v>
      </c>
      <c r="P84" s="84">
        <f t="shared" si="45"/>
        <v>1440</v>
      </c>
      <c r="Q84" s="84">
        <f t="shared" si="46"/>
        <v>1518.02</v>
      </c>
      <c r="R84" s="84">
        <v>0</v>
      </c>
      <c r="S84" s="84">
        <v>1440</v>
      </c>
      <c r="T84" s="84">
        <v>78.02</v>
      </c>
      <c r="U84" s="84"/>
      <c r="V84" s="84"/>
      <c r="W84" s="84"/>
      <c r="X84" s="84">
        <v>0</v>
      </c>
      <c r="Y84" s="84"/>
      <c r="Z84" s="84"/>
      <c r="AA84" s="84"/>
      <c r="AB84" s="84">
        <f t="shared" si="47"/>
        <v>0</v>
      </c>
      <c r="AC84" s="84">
        <v>0</v>
      </c>
      <c r="AD84" s="84">
        <v>0</v>
      </c>
      <c r="AE84" s="84"/>
      <c r="AF84" s="84"/>
      <c r="AG84" s="84"/>
      <c r="AH84" s="84"/>
      <c r="AI84" s="84"/>
      <c r="AJ84" s="84"/>
      <c r="AK84" s="84"/>
      <c r="AL84" s="83" t="s">
        <v>450</v>
      </c>
      <c r="AM84" s="83" t="s">
        <v>451</v>
      </c>
      <c r="AN84" s="83" t="s">
        <v>450</v>
      </c>
      <c r="AO84" s="83" t="s">
        <v>451</v>
      </c>
      <c r="AP84" s="83" t="s">
        <v>68</v>
      </c>
      <c r="AQ84" s="87" t="s">
        <v>468</v>
      </c>
      <c r="AR84" s="87" t="s">
        <v>469</v>
      </c>
      <c r="AS84" s="105">
        <v>45595</v>
      </c>
      <c r="AT84" s="106" t="s">
        <v>71</v>
      </c>
      <c r="AU84" s="83">
        <v>0</v>
      </c>
    </row>
    <row r="85" s="32" customFormat="1" ht="176" customHeight="1" spans="1:47">
      <c r="A85" s="60">
        <f>SUBTOTAL(103,$D$10:D85)</f>
        <v>57</v>
      </c>
      <c r="B85" s="61" t="s">
        <v>470</v>
      </c>
      <c r="C85" s="61">
        <v>2025</v>
      </c>
      <c r="D85" s="61" t="s">
        <v>471</v>
      </c>
      <c r="E85" s="61" t="s">
        <v>444</v>
      </c>
      <c r="F85" s="61" t="s">
        <v>445</v>
      </c>
      <c r="G85" s="61" t="s">
        <v>62</v>
      </c>
      <c r="H85" s="61" t="s">
        <v>472</v>
      </c>
      <c r="I85" s="61" t="s">
        <v>122</v>
      </c>
      <c r="J85" s="61" t="s">
        <v>473</v>
      </c>
      <c r="K85" s="83">
        <v>11.503</v>
      </c>
      <c r="L85" s="83">
        <v>1</v>
      </c>
      <c r="M85" s="83">
        <v>236</v>
      </c>
      <c r="N85" s="83">
        <v>950</v>
      </c>
      <c r="O85" s="84">
        <v>1382.27</v>
      </c>
      <c r="P85" s="84">
        <f t="shared" si="45"/>
        <v>1304.082676</v>
      </c>
      <c r="Q85" s="84">
        <f t="shared" si="46"/>
        <v>0</v>
      </c>
      <c r="R85" s="84">
        <v>0</v>
      </c>
      <c r="S85" s="84">
        <v>0</v>
      </c>
      <c r="T85" s="84"/>
      <c r="U85" s="84"/>
      <c r="V85" s="84"/>
      <c r="W85" s="84"/>
      <c r="X85" s="84">
        <v>0</v>
      </c>
      <c r="Y85" s="84"/>
      <c r="Z85" s="84"/>
      <c r="AA85" s="84"/>
      <c r="AB85" s="84">
        <f t="shared" si="47"/>
        <v>1382.27</v>
      </c>
      <c r="AC85" s="84">
        <v>12.107799</v>
      </c>
      <c r="AD85" s="84">
        <v>1291.974877</v>
      </c>
      <c r="AE85" s="84">
        <v>78.187324</v>
      </c>
      <c r="AF85" s="84"/>
      <c r="AG85" s="84"/>
      <c r="AH85" s="84"/>
      <c r="AI85" s="84"/>
      <c r="AJ85" s="84"/>
      <c r="AK85" s="84"/>
      <c r="AL85" s="83" t="s">
        <v>450</v>
      </c>
      <c r="AM85" s="83" t="s">
        <v>451</v>
      </c>
      <c r="AN85" s="83" t="s">
        <v>450</v>
      </c>
      <c r="AO85" s="83" t="s">
        <v>451</v>
      </c>
      <c r="AP85" s="83" t="s">
        <v>68</v>
      </c>
      <c r="AQ85" s="87" t="s">
        <v>474</v>
      </c>
      <c r="AR85" s="87" t="s">
        <v>475</v>
      </c>
      <c r="AS85" s="105">
        <v>45595</v>
      </c>
      <c r="AT85" s="106" t="s">
        <v>71</v>
      </c>
      <c r="AU85" s="83">
        <v>0</v>
      </c>
    </row>
    <row r="86" s="32" customFormat="1" ht="170" customHeight="1" spans="1:47">
      <c r="A86" s="60">
        <f>SUBTOTAL(103,$D$10:D86)</f>
        <v>58</v>
      </c>
      <c r="B86" s="61" t="s">
        <v>476</v>
      </c>
      <c r="C86" s="61">
        <v>2025</v>
      </c>
      <c r="D86" s="61" t="s">
        <v>477</v>
      </c>
      <c r="E86" s="61" t="s">
        <v>444</v>
      </c>
      <c r="F86" s="61" t="s">
        <v>445</v>
      </c>
      <c r="G86" s="61" t="s">
        <v>62</v>
      </c>
      <c r="H86" s="61" t="s">
        <v>478</v>
      </c>
      <c r="I86" s="61" t="s">
        <v>85</v>
      </c>
      <c r="J86" s="61" t="s">
        <v>479</v>
      </c>
      <c r="K86" s="83">
        <v>3</v>
      </c>
      <c r="L86" s="83">
        <v>1</v>
      </c>
      <c r="M86" s="83">
        <v>320</v>
      </c>
      <c r="N86" s="83">
        <v>1589</v>
      </c>
      <c r="O86" s="84">
        <v>170</v>
      </c>
      <c r="P86" s="84">
        <f t="shared" si="45"/>
        <v>170</v>
      </c>
      <c r="Q86" s="84">
        <f t="shared" si="46"/>
        <v>170</v>
      </c>
      <c r="R86" s="84">
        <v>0</v>
      </c>
      <c r="S86" s="84">
        <v>0</v>
      </c>
      <c r="T86" s="84"/>
      <c r="U86" s="84">
        <v>170</v>
      </c>
      <c r="V86" s="84"/>
      <c r="W86" s="84"/>
      <c r="X86" s="84">
        <v>0</v>
      </c>
      <c r="Y86" s="84"/>
      <c r="Z86" s="84"/>
      <c r="AA86" s="84"/>
      <c r="AB86" s="84">
        <f t="shared" si="47"/>
        <v>0</v>
      </c>
      <c r="AC86" s="84">
        <v>0</v>
      </c>
      <c r="AD86" s="84">
        <v>0</v>
      </c>
      <c r="AE86" s="84">
        <v>0</v>
      </c>
      <c r="AF86" s="84">
        <v>0</v>
      </c>
      <c r="AG86" s="84">
        <v>0</v>
      </c>
      <c r="AH86" s="84">
        <v>0</v>
      </c>
      <c r="AI86" s="84"/>
      <c r="AJ86" s="84"/>
      <c r="AK86" s="84"/>
      <c r="AL86" s="83" t="s">
        <v>132</v>
      </c>
      <c r="AM86" s="83" t="s">
        <v>133</v>
      </c>
      <c r="AN86" s="83" t="s">
        <v>480</v>
      </c>
      <c r="AO86" s="83" t="s">
        <v>481</v>
      </c>
      <c r="AP86" s="83" t="s">
        <v>96</v>
      </c>
      <c r="AQ86" s="87" t="s">
        <v>482</v>
      </c>
      <c r="AR86" s="87" t="s">
        <v>483</v>
      </c>
      <c r="AS86" s="105">
        <v>45595</v>
      </c>
      <c r="AT86" s="106" t="s">
        <v>71</v>
      </c>
      <c r="AU86" s="83"/>
    </row>
    <row r="87" s="32" customFormat="1" ht="156" customHeight="1" spans="1:47">
      <c r="A87" s="60">
        <f>SUBTOTAL(103,$D$10:D87)</f>
        <v>59</v>
      </c>
      <c r="B87" s="61" t="s">
        <v>484</v>
      </c>
      <c r="C87" s="61">
        <v>2025</v>
      </c>
      <c r="D87" s="61" t="s">
        <v>485</v>
      </c>
      <c r="E87" s="61" t="s">
        <v>444</v>
      </c>
      <c r="F87" s="61" t="s">
        <v>445</v>
      </c>
      <c r="G87" s="61" t="s">
        <v>62</v>
      </c>
      <c r="H87" s="61" t="s">
        <v>486</v>
      </c>
      <c r="I87" s="61" t="s">
        <v>122</v>
      </c>
      <c r="J87" s="61" t="s">
        <v>487</v>
      </c>
      <c r="K87" s="83">
        <v>4.5</v>
      </c>
      <c r="L87" s="83">
        <v>1</v>
      </c>
      <c r="M87" s="83">
        <v>173</v>
      </c>
      <c r="N87" s="83">
        <v>751</v>
      </c>
      <c r="O87" s="84">
        <v>390</v>
      </c>
      <c r="P87" s="84">
        <f t="shared" si="45"/>
        <v>390</v>
      </c>
      <c r="Q87" s="84">
        <f t="shared" si="46"/>
        <v>390</v>
      </c>
      <c r="R87" s="84">
        <v>0</v>
      </c>
      <c r="S87" s="84">
        <v>0</v>
      </c>
      <c r="T87" s="84"/>
      <c r="U87" s="84">
        <v>390</v>
      </c>
      <c r="V87" s="84"/>
      <c r="W87" s="84"/>
      <c r="X87" s="84">
        <v>0</v>
      </c>
      <c r="Y87" s="84"/>
      <c r="Z87" s="84"/>
      <c r="AA87" s="84"/>
      <c r="AB87" s="84">
        <f t="shared" si="47"/>
        <v>0</v>
      </c>
      <c r="AC87" s="84">
        <v>0</v>
      </c>
      <c r="AD87" s="84">
        <v>0</v>
      </c>
      <c r="AE87" s="84">
        <v>0</v>
      </c>
      <c r="AF87" s="84">
        <v>0</v>
      </c>
      <c r="AG87" s="84">
        <v>0</v>
      </c>
      <c r="AH87" s="84">
        <v>0</v>
      </c>
      <c r="AI87" s="84"/>
      <c r="AJ87" s="84"/>
      <c r="AK87" s="84"/>
      <c r="AL87" s="83" t="s">
        <v>173</v>
      </c>
      <c r="AM87" s="83" t="s">
        <v>174</v>
      </c>
      <c r="AN87" s="83" t="s">
        <v>480</v>
      </c>
      <c r="AO87" s="83" t="s">
        <v>481</v>
      </c>
      <c r="AP87" s="83" t="s">
        <v>96</v>
      </c>
      <c r="AQ87" s="87" t="s">
        <v>488</v>
      </c>
      <c r="AR87" s="87" t="s">
        <v>489</v>
      </c>
      <c r="AS87" s="105">
        <v>45595</v>
      </c>
      <c r="AT87" s="106" t="s">
        <v>71</v>
      </c>
      <c r="AU87" s="83"/>
    </row>
    <row r="88" s="32" customFormat="1" ht="181" customHeight="1" spans="1:47">
      <c r="A88" s="60">
        <f>SUBTOTAL(103,$D$10:D88)</f>
        <v>60</v>
      </c>
      <c r="B88" s="61" t="s">
        <v>490</v>
      </c>
      <c r="C88" s="61">
        <v>2025</v>
      </c>
      <c r="D88" s="61" t="s">
        <v>491</v>
      </c>
      <c r="E88" s="61" t="s">
        <v>444</v>
      </c>
      <c r="F88" s="61" t="s">
        <v>445</v>
      </c>
      <c r="G88" s="61" t="s">
        <v>62</v>
      </c>
      <c r="H88" s="61" t="s">
        <v>368</v>
      </c>
      <c r="I88" s="61" t="s">
        <v>228</v>
      </c>
      <c r="J88" s="61" t="s">
        <v>492</v>
      </c>
      <c r="K88" s="83">
        <v>2.2</v>
      </c>
      <c r="L88" s="83">
        <v>1</v>
      </c>
      <c r="M88" s="83">
        <v>185</v>
      </c>
      <c r="N88" s="83">
        <v>720</v>
      </c>
      <c r="O88" s="84">
        <v>280</v>
      </c>
      <c r="P88" s="84">
        <f t="shared" si="45"/>
        <v>0</v>
      </c>
      <c r="Q88" s="84">
        <f t="shared" si="46"/>
        <v>280</v>
      </c>
      <c r="R88" s="84"/>
      <c r="S88" s="84"/>
      <c r="T88" s="84">
        <v>0</v>
      </c>
      <c r="U88" s="84"/>
      <c r="V88" s="84">
        <v>280</v>
      </c>
      <c r="W88" s="84"/>
      <c r="X88" s="84"/>
      <c r="Y88" s="84"/>
      <c r="Z88" s="84"/>
      <c r="AA88" s="84"/>
      <c r="AB88" s="84">
        <f t="shared" si="47"/>
        <v>0</v>
      </c>
      <c r="AC88" s="84"/>
      <c r="AD88" s="84"/>
      <c r="AE88" s="84">
        <v>0</v>
      </c>
      <c r="AF88" s="84">
        <v>0</v>
      </c>
      <c r="AG88" s="84">
        <v>0</v>
      </c>
      <c r="AH88" s="84">
        <v>0</v>
      </c>
      <c r="AI88" s="84"/>
      <c r="AJ88" s="84"/>
      <c r="AK88" s="84"/>
      <c r="AL88" s="83" t="s">
        <v>124</v>
      </c>
      <c r="AM88" s="83" t="s">
        <v>125</v>
      </c>
      <c r="AN88" s="83" t="s">
        <v>480</v>
      </c>
      <c r="AO88" s="83" t="s">
        <v>481</v>
      </c>
      <c r="AP88" s="83" t="s">
        <v>96</v>
      </c>
      <c r="AQ88" s="87" t="s">
        <v>493</v>
      </c>
      <c r="AR88" s="87" t="s">
        <v>494</v>
      </c>
      <c r="AS88" s="105">
        <v>45595</v>
      </c>
      <c r="AT88" s="106" t="s">
        <v>71</v>
      </c>
      <c r="AU88" s="83">
        <v>0</v>
      </c>
    </row>
    <row r="89" s="32" customFormat="1" ht="178" customHeight="1" spans="1:47">
      <c r="A89" s="60">
        <f>SUBTOTAL(103,$D$10:D89)</f>
        <v>61</v>
      </c>
      <c r="B89" s="61" t="s">
        <v>495</v>
      </c>
      <c r="C89" s="61">
        <v>2025</v>
      </c>
      <c r="D89" s="61" t="s">
        <v>496</v>
      </c>
      <c r="E89" s="61" t="s">
        <v>444</v>
      </c>
      <c r="F89" s="61" t="s">
        <v>445</v>
      </c>
      <c r="G89" s="61" t="s">
        <v>62</v>
      </c>
      <c r="H89" s="61" t="s">
        <v>221</v>
      </c>
      <c r="I89" s="61" t="s">
        <v>139</v>
      </c>
      <c r="J89" s="61" t="s">
        <v>497</v>
      </c>
      <c r="K89" s="83">
        <v>5.5</v>
      </c>
      <c r="L89" s="83">
        <v>1</v>
      </c>
      <c r="M89" s="83">
        <v>201</v>
      </c>
      <c r="N89" s="83">
        <v>631</v>
      </c>
      <c r="O89" s="84">
        <v>240</v>
      </c>
      <c r="P89" s="84">
        <f t="shared" si="45"/>
        <v>0</v>
      </c>
      <c r="Q89" s="84">
        <f t="shared" si="46"/>
        <v>240</v>
      </c>
      <c r="R89" s="84"/>
      <c r="S89" s="84"/>
      <c r="T89" s="84">
        <v>0</v>
      </c>
      <c r="U89" s="84"/>
      <c r="V89" s="84">
        <v>240</v>
      </c>
      <c r="W89" s="84"/>
      <c r="X89" s="84"/>
      <c r="Y89" s="84"/>
      <c r="Z89" s="84"/>
      <c r="AA89" s="84"/>
      <c r="AB89" s="84">
        <f t="shared" si="47"/>
        <v>0</v>
      </c>
      <c r="AC89" s="84"/>
      <c r="AD89" s="84"/>
      <c r="AE89" s="84">
        <v>0</v>
      </c>
      <c r="AF89" s="84"/>
      <c r="AG89" s="84"/>
      <c r="AH89" s="84"/>
      <c r="AI89" s="84"/>
      <c r="AJ89" s="84"/>
      <c r="AK89" s="84"/>
      <c r="AL89" s="83" t="s">
        <v>192</v>
      </c>
      <c r="AM89" s="83" t="s">
        <v>193</v>
      </c>
      <c r="AN89" s="83" t="s">
        <v>480</v>
      </c>
      <c r="AO89" s="83" t="s">
        <v>481</v>
      </c>
      <c r="AP89" s="83" t="s">
        <v>96</v>
      </c>
      <c r="AQ89" s="87" t="s">
        <v>498</v>
      </c>
      <c r="AR89" s="87" t="s">
        <v>499</v>
      </c>
      <c r="AS89" s="105">
        <v>45595</v>
      </c>
      <c r="AT89" s="106" t="s">
        <v>71</v>
      </c>
      <c r="AU89" s="83">
        <v>0</v>
      </c>
    </row>
    <row r="90" s="32" customFormat="1" ht="277" customHeight="1" spans="1:47">
      <c r="A90" s="60">
        <f>SUBTOTAL(103,$D$10:D90)</f>
        <v>62</v>
      </c>
      <c r="B90" s="61" t="s">
        <v>500</v>
      </c>
      <c r="C90" s="61">
        <v>2025</v>
      </c>
      <c r="D90" s="61" t="s">
        <v>501</v>
      </c>
      <c r="E90" s="61" t="s">
        <v>444</v>
      </c>
      <c r="F90" s="61" t="s">
        <v>445</v>
      </c>
      <c r="G90" s="61" t="s">
        <v>62</v>
      </c>
      <c r="H90" s="61" t="s">
        <v>502</v>
      </c>
      <c r="I90" s="61" t="s">
        <v>122</v>
      </c>
      <c r="J90" s="61" t="s">
        <v>503</v>
      </c>
      <c r="K90" s="83">
        <v>1</v>
      </c>
      <c r="L90" s="83">
        <v>1</v>
      </c>
      <c r="M90" s="83">
        <v>558</v>
      </c>
      <c r="N90" s="83">
        <v>1997</v>
      </c>
      <c r="O90" s="84">
        <v>390</v>
      </c>
      <c r="P90" s="84">
        <f t="shared" si="45"/>
        <v>0</v>
      </c>
      <c r="Q90" s="84">
        <f t="shared" si="46"/>
        <v>390</v>
      </c>
      <c r="R90" s="84"/>
      <c r="S90" s="84"/>
      <c r="T90" s="84">
        <v>0</v>
      </c>
      <c r="U90" s="84"/>
      <c r="V90" s="84">
        <v>390</v>
      </c>
      <c r="W90" s="84"/>
      <c r="X90" s="84"/>
      <c r="Y90" s="84"/>
      <c r="Z90" s="84"/>
      <c r="AA90" s="84"/>
      <c r="AB90" s="84">
        <f t="shared" si="47"/>
        <v>0</v>
      </c>
      <c r="AC90" s="84"/>
      <c r="AD90" s="84"/>
      <c r="AE90" s="84">
        <v>0</v>
      </c>
      <c r="AF90" s="84"/>
      <c r="AG90" s="84"/>
      <c r="AH90" s="84"/>
      <c r="AI90" s="84"/>
      <c r="AJ90" s="84"/>
      <c r="AK90" s="84"/>
      <c r="AL90" s="83" t="s">
        <v>115</v>
      </c>
      <c r="AM90" s="83" t="s">
        <v>116</v>
      </c>
      <c r="AN90" s="83" t="s">
        <v>480</v>
      </c>
      <c r="AO90" s="83" t="s">
        <v>481</v>
      </c>
      <c r="AP90" s="83" t="s">
        <v>96</v>
      </c>
      <c r="AQ90" s="87" t="s">
        <v>504</v>
      </c>
      <c r="AR90" s="87" t="s">
        <v>505</v>
      </c>
      <c r="AS90" s="105">
        <v>45595</v>
      </c>
      <c r="AT90" s="106" t="s">
        <v>71</v>
      </c>
      <c r="AU90" s="83">
        <v>0</v>
      </c>
    </row>
    <row r="91" s="32" customFormat="1" ht="205" customHeight="1" spans="1:47">
      <c r="A91" s="60">
        <f>SUBTOTAL(103,$D$10:D91)</f>
        <v>63</v>
      </c>
      <c r="B91" s="61" t="s">
        <v>506</v>
      </c>
      <c r="C91" s="61">
        <v>2025</v>
      </c>
      <c r="D91" s="61" t="s">
        <v>507</v>
      </c>
      <c r="E91" s="61" t="s">
        <v>444</v>
      </c>
      <c r="F91" s="61" t="s">
        <v>445</v>
      </c>
      <c r="G91" s="61" t="s">
        <v>62</v>
      </c>
      <c r="H91" s="61" t="s">
        <v>508</v>
      </c>
      <c r="I91" s="61" t="s">
        <v>139</v>
      </c>
      <c r="J91" s="61" t="s">
        <v>509</v>
      </c>
      <c r="K91" s="83">
        <v>3</v>
      </c>
      <c r="L91" s="83">
        <v>1</v>
      </c>
      <c r="M91" s="83">
        <v>437</v>
      </c>
      <c r="N91" s="83">
        <v>1835</v>
      </c>
      <c r="O91" s="84">
        <v>390</v>
      </c>
      <c r="P91" s="84">
        <f t="shared" si="45"/>
        <v>390</v>
      </c>
      <c r="Q91" s="84">
        <f t="shared" si="46"/>
        <v>390</v>
      </c>
      <c r="R91" s="84">
        <v>0</v>
      </c>
      <c r="S91" s="84">
        <v>0</v>
      </c>
      <c r="T91" s="84"/>
      <c r="U91" s="84">
        <v>390</v>
      </c>
      <c r="V91" s="84"/>
      <c r="W91" s="84"/>
      <c r="X91" s="84">
        <v>0</v>
      </c>
      <c r="Y91" s="84"/>
      <c r="Z91" s="84"/>
      <c r="AA91" s="84"/>
      <c r="AB91" s="84">
        <f t="shared" si="47"/>
        <v>0</v>
      </c>
      <c r="AC91" s="84">
        <v>0</v>
      </c>
      <c r="AD91" s="84">
        <v>0</v>
      </c>
      <c r="AE91" s="84">
        <v>0</v>
      </c>
      <c r="AF91" s="84">
        <v>0</v>
      </c>
      <c r="AG91" s="84">
        <v>0</v>
      </c>
      <c r="AH91" s="84">
        <v>0</v>
      </c>
      <c r="AI91" s="84"/>
      <c r="AJ91" s="84"/>
      <c r="AK91" s="84"/>
      <c r="AL91" s="83" t="s">
        <v>147</v>
      </c>
      <c r="AM91" s="83" t="s">
        <v>148</v>
      </c>
      <c r="AN91" s="83" t="s">
        <v>480</v>
      </c>
      <c r="AO91" s="83" t="s">
        <v>481</v>
      </c>
      <c r="AP91" s="83" t="s">
        <v>96</v>
      </c>
      <c r="AQ91" s="87" t="s">
        <v>488</v>
      </c>
      <c r="AR91" s="87" t="s">
        <v>489</v>
      </c>
      <c r="AS91" s="105">
        <v>45595</v>
      </c>
      <c r="AT91" s="106" t="s">
        <v>71</v>
      </c>
      <c r="AU91" s="83"/>
    </row>
    <row r="92" s="32" customFormat="1" ht="211" customHeight="1" spans="1:47">
      <c r="A92" s="60">
        <f>SUBTOTAL(103,$D$10:D92)</f>
        <v>64</v>
      </c>
      <c r="B92" s="61" t="s">
        <v>510</v>
      </c>
      <c r="C92" s="61">
        <v>2025</v>
      </c>
      <c r="D92" s="61" t="s">
        <v>511</v>
      </c>
      <c r="E92" s="61" t="s">
        <v>444</v>
      </c>
      <c r="F92" s="61" t="s">
        <v>445</v>
      </c>
      <c r="G92" s="61" t="s">
        <v>62</v>
      </c>
      <c r="H92" s="61" t="s">
        <v>512</v>
      </c>
      <c r="I92" s="61" t="s">
        <v>513</v>
      </c>
      <c r="J92" s="61" t="s">
        <v>514</v>
      </c>
      <c r="K92" s="83">
        <v>1790</v>
      </c>
      <c r="L92" s="83">
        <v>1</v>
      </c>
      <c r="M92" s="83">
        <v>10000</v>
      </c>
      <c r="N92" s="83">
        <v>40000</v>
      </c>
      <c r="O92" s="84">
        <v>46165.43</v>
      </c>
      <c r="P92" s="84">
        <f t="shared" si="45"/>
        <v>0</v>
      </c>
      <c r="Q92" s="84">
        <f t="shared" si="46"/>
        <v>6000</v>
      </c>
      <c r="R92" s="84"/>
      <c r="S92" s="84"/>
      <c r="T92" s="84">
        <v>6000</v>
      </c>
      <c r="U92" s="84"/>
      <c r="V92" s="84"/>
      <c r="W92" s="84"/>
      <c r="X92" s="84"/>
      <c r="Y92" s="84"/>
      <c r="Z92" s="84"/>
      <c r="AA92" s="84"/>
      <c r="AB92" s="84">
        <f t="shared" si="47"/>
        <v>0</v>
      </c>
      <c r="AC92" s="84"/>
      <c r="AD92" s="84"/>
      <c r="AE92" s="84">
        <v>0</v>
      </c>
      <c r="AF92" s="84"/>
      <c r="AG92" s="84">
        <v>0</v>
      </c>
      <c r="AH92" s="84">
        <v>0</v>
      </c>
      <c r="AI92" s="84">
        <v>40165.43</v>
      </c>
      <c r="AJ92" s="106" t="s">
        <v>515</v>
      </c>
      <c r="AK92" s="84"/>
      <c r="AL92" s="83" t="s">
        <v>450</v>
      </c>
      <c r="AM92" s="83" t="s">
        <v>451</v>
      </c>
      <c r="AN92" s="83" t="s">
        <v>450</v>
      </c>
      <c r="AO92" s="83" t="s">
        <v>451</v>
      </c>
      <c r="AP92" s="83" t="s">
        <v>68</v>
      </c>
      <c r="AQ92" s="87" t="s">
        <v>516</v>
      </c>
      <c r="AR92" s="87" t="s">
        <v>517</v>
      </c>
      <c r="AS92" s="105">
        <v>45595</v>
      </c>
      <c r="AT92" s="106" t="s">
        <v>71</v>
      </c>
      <c r="AU92" s="83">
        <v>0</v>
      </c>
    </row>
    <row r="93" s="32" customFormat="1" ht="250" customHeight="1" spans="1:47">
      <c r="A93" s="60">
        <f>SUBTOTAL(103,$D$10:D93)</f>
        <v>65</v>
      </c>
      <c r="B93" s="61" t="s">
        <v>518</v>
      </c>
      <c r="C93" s="61">
        <v>2025</v>
      </c>
      <c r="D93" s="61" t="s">
        <v>519</v>
      </c>
      <c r="E93" s="61" t="s">
        <v>444</v>
      </c>
      <c r="F93" s="61" t="s">
        <v>445</v>
      </c>
      <c r="G93" s="61" t="s">
        <v>62</v>
      </c>
      <c r="H93" s="61" t="s">
        <v>437</v>
      </c>
      <c r="I93" s="61" t="s">
        <v>122</v>
      </c>
      <c r="J93" s="61" t="s">
        <v>520</v>
      </c>
      <c r="K93" s="83">
        <v>235.7</v>
      </c>
      <c r="L93" s="83">
        <v>1</v>
      </c>
      <c r="M93" s="83">
        <v>1608</v>
      </c>
      <c r="N93" s="83">
        <v>6523</v>
      </c>
      <c r="O93" s="84">
        <v>36508.25</v>
      </c>
      <c r="P93" s="84">
        <f t="shared" si="45"/>
        <v>0</v>
      </c>
      <c r="Q93" s="84">
        <f t="shared" si="46"/>
        <v>3000</v>
      </c>
      <c r="R93" s="84"/>
      <c r="S93" s="84"/>
      <c r="T93" s="84">
        <v>3000</v>
      </c>
      <c r="U93" s="84"/>
      <c r="V93" s="84"/>
      <c r="W93" s="84"/>
      <c r="X93" s="84"/>
      <c r="Y93" s="84"/>
      <c r="Z93" s="84"/>
      <c r="AA93" s="84"/>
      <c r="AB93" s="84">
        <f t="shared" si="47"/>
        <v>0</v>
      </c>
      <c r="AC93" s="84"/>
      <c r="AD93" s="84"/>
      <c r="AE93" s="84">
        <v>0</v>
      </c>
      <c r="AF93" s="84"/>
      <c r="AG93" s="84"/>
      <c r="AH93" s="84"/>
      <c r="AI93" s="84">
        <v>33508.25</v>
      </c>
      <c r="AJ93" s="106" t="s">
        <v>515</v>
      </c>
      <c r="AK93" s="84"/>
      <c r="AL93" s="83" t="s">
        <v>450</v>
      </c>
      <c r="AM93" s="83" t="s">
        <v>451</v>
      </c>
      <c r="AN93" s="83" t="s">
        <v>450</v>
      </c>
      <c r="AO93" s="83" t="s">
        <v>451</v>
      </c>
      <c r="AP93" s="83" t="s">
        <v>68</v>
      </c>
      <c r="AQ93" s="87" t="s">
        <v>521</v>
      </c>
      <c r="AR93" s="87" t="s">
        <v>453</v>
      </c>
      <c r="AS93" s="105">
        <v>45595</v>
      </c>
      <c r="AT93" s="106" t="s">
        <v>71</v>
      </c>
      <c r="AU93" s="83">
        <v>0</v>
      </c>
    </row>
    <row r="94" s="32" customFormat="1" ht="202" customHeight="1" spans="1:47">
      <c r="A94" s="60">
        <f>SUBTOTAL(103,$D$10:D94)</f>
        <v>66</v>
      </c>
      <c r="B94" s="61" t="s">
        <v>522</v>
      </c>
      <c r="C94" s="61">
        <v>2025</v>
      </c>
      <c r="D94" s="61" t="s">
        <v>523</v>
      </c>
      <c r="E94" s="61" t="s">
        <v>444</v>
      </c>
      <c r="F94" s="61" t="s">
        <v>445</v>
      </c>
      <c r="G94" s="61" t="s">
        <v>62</v>
      </c>
      <c r="H94" s="61" t="s">
        <v>524</v>
      </c>
      <c r="I94" s="61" t="s">
        <v>76</v>
      </c>
      <c r="J94" s="61" t="s">
        <v>525</v>
      </c>
      <c r="K94" s="83">
        <v>7</v>
      </c>
      <c r="L94" s="83">
        <v>1</v>
      </c>
      <c r="M94" s="83">
        <v>85</v>
      </c>
      <c r="N94" s="83">
        <v>351</v>
      </c>
      <c r="O94" s="84">
        <v>60</v>
      </c>
      <c r="P94" s="84">
        <f t="shared" si="45"/>
        <v>51.8</v>
      </c>
      <c r="Q94" s="84">
        <f t="shared" si="46"/>
        <v>60</v>
      </c>
      <c r="R94" s="84">
        <v>51.8</v>
      </c>
      <c r="S94" s="84">
        <v>0</v>
      </c>
      <c r="T94" s="84">
        <v>8.2</v>
      </c>
      <c r="U94" s="84"/>
      <c r="V94" s="84"/>
      <c r="W94" s="84"/>
      <c r="X94" s="84">
        <v>0</v>
      </c>
      <c r="Y94" s="84"/>
      <c r="Z94" s="84"/>
      <c r="AA94" s="84"/>
      <c r="AB94" s="84">
        <f t="shared" si="47"/>
        <v>0</v>
      </c>
      <c r="AC94" s="84">
        <v>0</v>
      </c>
      <c r="AD94" s="84">
        <v>0</v>
      </c>
      <c r="AE94" s="84">
        <v>0</v>
      </c>
      <c r="AF94" s="84"/>
      <c r="AG94" s="84"/>
      <c r="AH94" s="84"/>
      <c r="AI94" s="84"/>
      <c r="AJ94" s="84"/>
      <c r="AK94" s="84"/>
      <c r="AL94" s="83" t="s">
        <v>173</v>
      </c>
      <c r="AM94" s="83" t="s">
        <v>174</v>
      </c>
      <c r="AN94" s="83" t="s">
        <v>66</v>
      </c>
      <c r="AO94" s="83" t="s">
        <v>67</v>
      </c>
      <c r="AP94" s="83" t="s">
        <v>68</v>
      </c>
      <c r="AQ94" s="87" t="s">
        <v>526</v>
      </c>
      <c r="AR94" s="87" t="s">
        <v>527</v>
      </c>
      <c r="AS94" s="105">
        <v>45595</v>
      </c>
      <c r="AT94" s="106" t="s">
        <v>71</v>
      </c>
      <c r="AU94" s="83">
        <v>0</v>
      </c>
    </row>
    <row r="95" s="32" customFormat="1" ht="185" customHeight="1" spans="1:47">
      <c r="A95" s="60">
        <f>SUBTOTAL(103,$D$10:D95)</f>
        <v>67</v>
      </c>
      <c r="B95" s="61" t="s">
        <v>528</v>
      </c>
      <c r="C95" s="61">
        <v>2025</v>
      </c>
      <c r="D95" s="61" t="s">
        <v>529</v>
      </c>
      <c r="E95" s="61" t="s">
        <v>444</v>
      </c>
      <c r="F95" s="61" t="s">
        <v>445</v>
      </c>
      <c r="G95" s="61" t="s">
        <v>62</v>
      </c>
      <c r="H95" s="61" t="s">
        <v>530</v>
      </c>
      <c r="I95" s="61" t="s">
        <v>215</v>
      </c>
      <c r="J95" s="61" t="s">
        <v>531</v>
      </c>
      <c r="K95" s="83">
        <v>8</v>
      </c>
      <c r="L95" s="83">
        <v>1</v>
      </c>
      <c r="M95" s="83">
        <v>1434</v>
      </c>
      <c r="N95" s="83">
        <v>5079</v>
      </c>
      <c r="O95" s="84">
        <v>1000</v>
      </c>
      <c r="P95" s="84">
        <f t="shared" si="45"/>
        <v>0</v>
      </c>
      <c r="Q95" s="84">
        <f t="shared" si="46"/>
        <v>0</v>
      </c>
      <c r="R95" s="84">
        <v>0</v>
      </c>
      <c r="S95" s="84">
        <v>0</v>
      </c>
      <c r="T95" s="84">
        <v>0</v>
      </c>
      <c r="U95" s="84"/>
      <c r="V95" s="84"/>
      <c r="W95" s="84"/>
      <c r="X95" s="84">
        <v>0</v>
      </c>
      <c r="Y95" s="84"/>
      <c r="Z95" s="84"/>
      <c r="AA95" s="84"/>
      <c r="AB95" s="84">
        <f t="shared" si="47"/>
        <v>1000</v>
      </c>
      <c r="AC95" s="84">
        <v>0</v>
      </c>
      <c r="AD95" s="84">
        <v>0</v>
      </c>
      <c r="AE95" s="84">
        <v>1000</v>
      </c>
      <c r="AF95" s="84">
        <v>0</v>
      </c>
      <c r="AG95" s="84">
        <v>0</v>
      </c>
      <c r="AH95" s="84">
        <v>0</v>
      </c>
      <c r="AI95" s="84"/>
      <c r="AJ95" s="84"/>
      <c r="AK95" s="84"/>
      <c r="AL95" s="83" t="s">
        <v>450</v>
      </c>
      <c r="AM95" s="83" t="s">
        <v>451</v>
      </c>
      <c r="AN95" s="83" t="s">
        <v>450</v>
      </c>
      <c r="AO95" s="83" t="s">
        <v>451</v>
      </c>
      <c r="AP95" s="83" t="s">
        <v>68</v>
      </c>
      <c r="AQ95" s="87" t="s">
        <v>532</v>
      </c>
      <c r="AR95" s="87" t="s">
        <v>533</v>
      </c>
      <c r="AS95" s="105">
        <v>45595</v>
      </c>
      <c r="AT95" s="106" t="s">
        <v>71</v>
      </c>
      <c r="AU95" s="83"/>
    </row>
    <row r="96" s="32" customFormat="1" ht="173" customHeight="1" spans="1:47">
      <c r="A96" s="60">
        <f>SUBTOTAL(103,$D$10:D96)</f>
        <v>68</v>
      </c>
      <c r="B96" s="61" t="s">
        <v>534</v>
      </c>
      <c r="C96" s="61">
        <v>2025</v>
      </c>
      <c r="D96" s="61" t="s">
        <v>535</v>
      </c>
      <c r="E96" s="61" t="s">
        <v>444</v>
      </c>
      <c r="F96" s="61" t="s">
        <v>445</v>
      </c>
      <c r="G96" s="61" t="s">
        <v>62</v>
      </c>
      <c r="H96" s="61" t="s">
        <v>536</v>
      </c>
      <c r="I96" s="61" t="s">
        <v>215</v>
      </c>
      <c r="J96" s="61" t="s">
        <v>537</v>
      </c>
      <c r="K96" s="89">
        <v>9.86</v>
      </c>
      <c r="L96" s="89">
        <v>1</v>
      </c>
      <c r="M96" s="89">
        <v>524</v>
      </c>
      <c r="N96" s="83">
        <v>2096</v>
      </c>
      <c r="O96" s="84">
        <v>571.85</v>
      </c>
      <c r="P96" s="84">
        <f t="shared" si="45"/>
        <v>498.283756</v>
      </c>
      <c r="Q96" s="84">
        <f t="shared" si="46"/>
        <v>0</v>
      </c>
      <c r="R96" s="84">
        <v>0</v>
      </c>
      <c r="S96" s="84">
        <v>0</v>
      </c>
      <c r="T96" s="84"/>
      <c r="U96" s="84"/>
      <c r="V96" s="84"/>
      <c r="W96" s="84"/>
      <c r="X96" s="84">
        <v>0</v>
      </c>
      <c r="Y96" s="84"/>
      <c r="Z96" s="84"/>
      <c r="AA96" s="84"/>
      <c r="AB96" s="84">
        <f t="shared" si="47"/>
        <v>571.85</v>
      </c>
      <c r="AC96" s="84">
        <v>0</v>
      </c>
      <c r="AD96" s="84">
        <v>498.283756</v>
      </c>
      <c r="AE96" s="84">
        <v>73.566244</v>
      </c>
      <c r="AF96" s="84"/>
      <c r="AG96" s="84">
        <v>0</v>
      </c>
      <c r="AH96" s="84">
        <v>0</v>
      </c>
      <c r="AI96" s="84"/>
      <c r="AJ96" s="84"/>
      <c r="AK96" s="84"/>
      <c r="AL96" s="83" t="s">
        <v>450</v>
      </c>
      <c r="AM96" s="83" t="s">
        <v>451</v>
      </c>
      <c r="AN96" s="83" t="s">
        <v>450</v>
      </c>
      <c r="AO96" s="83" t="s">
        <v>451</v>
      </c>
      <c r="AP96" s="83" t="s">
        <v>68</v>
      </c>
      <c r="AQ96" s="87" t="s">
        <v>538</v>
      </c>
      <c r="AR96" s="87" t="s">
        <v>453</v>
      </c>
      <c r="AS96" s="111">
        <v>45734</v>
      </c>
      <c r="AT96" s="83" t="s">
        <v>203</v>
      </c>
      <c r="AU96" s="83"/>
    </row>
    <row r="97" s="33" customFormat="1" ht="188" customHeight="1" spans="1:47">
      <c r="A97" s="60">
        <f>SUBTOTAL(103,$D$10:D97)</f>
        <v>69</v>
      </c>
      <c r="B97" s="61" t="s">
        <v>539</v>
      </c>
      <c r="C97" s="61">
        <v>2025</v>
      </c>
      <c r="D97" s="61" t="s">
        <v>540</v>
      </c>
      <c r="E97" s="61" t="s">
        <v>444</v>
      </c>
      <c r="F97" s="61" t="s">
        <v>445</v>
      </c>
      <c r="G97" s="61" t="s">
        <v>62</v>
      </c>
      <c r="H97" s="61" t="s">
        <v>541</v>
      </c>
      <c r="I97" s="61" t="s">
        <v>542</v>
      </c>
      <c r="J97" s="61" t="s">
        <v>543</v>
      </c>
      <c r="K97" s="83">
        <v>2.65</v>
      </c>
      <c r="L97" s="83">
        <v>1</v>
      </c>
      <c r="M97" s="89">
        <v>404</v>
      </c>
      <c r="N97" s="89">
        <v>1748</v>
      </c>
      <c r="O97" s="83">
        <v>280</v>
      </c>
      <c r="P97" s="83">
        <f t="shared" si="45"/>
        <v>260.832334</v>
      </c>
      <c r="Q97" s="84">
        <f t="shared" si="46"/>
        <v>0</v>
      </c>
      <c r="R97" s="84">
        <v>0</v>
      </c>
      <c r="S97" s="84">
        <v>0</v>
      </c>
      <c r="T97" s="84"/>
      <c r="U97" s="84"/>
      <c r="V97" s="84"/>
      <c r="W97" s="84"/>
      <c r="X97" s="84">
        <v>0</v>
      </c>
      <c r="Y97" s="84"/>
      <c r="Z97" s="84"/>
      <c r="AA97" s="84"/>
      <c r="AB97" s="84">
        <f t="shared" si="47"/>
        <v>280</v>
      </c>
      <c r="AC97" s="84">
        <v>0</v>
      </c>
      <c r="AD97" s="84">
        <v>260.832334</v>
      </c>
      <c r="AE97" s="84">
        <v>19.167666</v>
      </c>
      <c r="AF97" s="84"/>
      <c r="AG97" s="84"/>
      <c r="AH97" s="84"/>
      <c r="AI97" s="84"/>
      <c r="AJ97" s="83"/>
      <c r="AK97" s="83"/>
      <c r="AL97" s="83" t="s">
        <v>147</v>
      </c>
      <c r="AM97" s="83" t="s">
        <v>148</v>
      </c>
      <c r="AN97" s="83" t="s">
        <v>450</v>
      </c>
      <c r="AO97" s="106" t="s">
        <v>451</v>
      </c>
      <c r="AP97" s="106" t="s">
        <v>68</v>
      </c>
      <c r="AQ97" s="125" t="s">
        <v>544</v>
      </c>
      <c r="AR97" s="125" t="s">
        <v>453</v>
      </c>
      <c r="AS97" s="111">
        <v>45765</v>
      </c>
      <c r="AT97" s="83" t="s">
        <v>432</v>
      </c>
      <c r="AU97" s="83"/>
    </row>
    <row r="98" s="33" customFormat="1" ht="181" customHeight="1" spans="1:47">
      <c r="A98" s="60">
        <f>SUBTOTAL(103,$D$10:D98)</f>
        <v>70</v>
      </c>
      <c r="B98" s="61" t="s">
        <v>545</v>
      </c>
      <c r="C98" s="61">
        <v>2025</v>
      </c>
      <c r="D98" s="61" t="s">
        <v>546</v>
      </c>
      <c r="E98" s="61" t="s">
        <v>444</v>
      </c>
      <c r="F98" s="61" t="s">
        <v>445</v>
      </c>
      <c r="G98" s="61" t="s">
        <v>62</v>
      </c>
      <c r="H98" s="61" t="s">
        <v>113</v>
      </c>
      <c r="I98" s="61" t="s">
        <v>263</v>
      </c>
      <c r="J98" s="61" t="s">
        <v>547</v>
      </c>
      <c r="K98" s="83">
        <v>6.27</v>
      </c>
      <c r="L98" s="83">
        <v>1</v>
      </c>
      <c r="M98" s="83">
        <v>198</v>
      </c>
      <c r="N98" s="83">
        <v>598</v>
      </c>
      <c r="O98" s="84">
        <v>50</v>
      </c>
      <c r="P98" s="84">
        <f t="shared" si="45"/>
        <v>48.287839</v>
      </c>
      <c r="Q98" s="84">
        <f t="shared" si="46"/>
        <v>17.701</v>
      </c>
      <c r="R98" s="84">
        <v>17.701</v>
      </c>
      <c r="S98" s="84">
        <v>0</v>
      </c>
      <c r="T98" s="84"/>
      <c r="U98" s="84"/>
      <c r="V98" s="84"/>
      <c r="W98" s="84"/>
      <c r="X98" s="84">
        <v>0</v>
      </c>
      <c r="Y98" s="84"/>
      <c r="Z98" s="84"/>
      <c r="AA98" s="84"/>
      <c r="AB98" s="84">
        <f t="shared" si="47"/>
        <v>32.299</v>
      </c>
      <c r="AC98" s="84">
        <v>0</v>
      </c>
      <c r="AD98" s="84">
        <v>30.586839</v>
      </c>
      <c r="AE98" s="84">
        <v>1.712161</v>
      </c>
      <c r="AF98" s="84"/>
      <c r="AG98" s="84"/>
      <c r="AH98" s="84"/>
      <c r="AI98" s="84"/>
      <c r="AJ98" s="84"/>
      <c r="AK98" s="84"/>
      <c r="AL98" s="83" t="s">
        <v>115</v>
      </c>
      <c r="AM98" s="83" t="s">
        <v>116</v>
      </c>
      <c r="AN98" s="83" t="s">
        <v>66</v>
      </c>
      <c r="AO98" s="83" t="s">
        <v>67</v>
      </c>
      <c r="AP98" s="83" t="s">
        <v>68</v>
      </c>
      <c r="AQ98" s="87" t="s">
        <v>548</v>
      </c>
      <c r="AR98" s="87" t="s">
        <v>549</v>
      </c>
      <c r="AS98" s="111">
        <v>45765</v>
      </c>
      <c r="AT98" s="83" t="s">
        <v>432</v>
      </c>
      <c r="AU98" s="126"/>
    </row>
    <row r="99" s="33" customFormat="1" ht="170" customHeight="1" spans="1:47">
      <c r="A99" s="60">
        <f>SUBTOTAL(103,$D$10:D99)</f>
        <v>71</v>
      </c>
      <c r="B99" s="61" t="s">
        <v>550</v>
      </c>
      <c r="C99" s="89">
        <v>2025</v>
      </c>
      <c r="D99" s="61" t="s">
        <v>551</v>
      </c>
      <c r="E99" s="89" t="s">
        <v>444</v>
      </c>
      <c r="F99" s="89" t="s">
        <v>445</v>
      </c>
      <c r="G99" s="89" t="s">
        <v>62</v>
      </c>
      <c r="H99" s="89" t="s">
        <v>221</v>
      </c>
      <c r="I99" s="89" t="s">
        <v>552</v>
      </c>
      <c r="J99" s="61" t="s">
        <v>553</v>
      </c>
      <c r="K99" s="83">
        <v>5</v>
      </c>
      <c r="L99" s="83">
        <v>1</v>
      </c>
      <c r="M99" s="83">
        <v>201</v>
      </c>
      <c r="N99" s="83">
        <v>631</v>
      </c>
      <c r="O99" s="84">
        <v>346</v>
      </c>
      <c r="P99" s="84">
        <f t="shared" si="45"/>
        <v>346</v>
      </c>
      <c r="Q99" s="79">
        <f t="shared" si="46"/>
        <v>346</v>
      </c>
      <c r="R99" s="79">
        <v>0</v>
      </c>
      <c r="S99" s="79">
        <v>0</v>
      </c>
      <c r="T99" s="79"/>
      <c r="U99" s="79"/>
      <c r="V99" s="79"/>
      <c r="W99" s="79"/>
      <c r="X99" s="79">
        <v>346</v>
      </c>
      <c r="Y99" s="79"/>
      <c r="Z99" s="79"/>
      <c r="AA99" s="79"/>
      <c r="AB99" s="79">
        <f t="shared" si="47"/>
        <v>0</v>
      </c>
      <c r="AC99" s="79">
        <v>0</v>
      </c>
      <c r="AD99" s="79">
        <v>0</v>
      </c>
      <c r="AE99" s="79"/>
      <c r="AF99" s="79"/>
      <c r="AG99" s="79"/>
      <c r="AH99" s="79"/>
      <c r="AI99" s="79"/>
      <c r="AJ99" s="79"/>
      <c r="AK99" s="79"/>
      <c r="AL99" s="83" t="s">
        <v>192</v>
      </c>
      <c r="AM99" s="83" t="s">
        <v>193</v>
      </c>
      <c r="AN99" s="83" t="s">
        <v>450</v>
      </c>
      <c r="AO99" s="83" t="s">
        <v>451</v>
      </c>
      <c r="AP99" s="83" t="s">
        <v>68</v>
      </c>
      <c r="AQ99" s="87" t="s">
        <v>554</v>
      </c>
      <c r="AR99" s="87" t="s">
        <v>555</v>
      </c>
      <c r="AS99" s="127">
        <v>45811</v>
      </c>
      <c r="AT99" s="83" t="s">
        <v>556</v>
      </c>
      <c r="AU99" s="128"/>
    </row>
    <row r="100" s="33" customFormat="1" ht="33" customHeight="1" spans="1:47">
      <c r="A100" s="62" t="s">
        <v>58</v>
      </c>
      <c r="B100" s="65" t="s">
        <v>557</v>
      </c>
      <c r="C100" s="117"/>
      <c r="D100" s="117"/>
      <c r="E100" s="117"/>
      <c r="F100" s="117"/>
      <c r="G100" s="117"/>
      <c r="H100" s="117"/>
      <c r="I100" s="117"/>
      <c r="J100" s="120"/>
      <c r="K100" s="77"/>
      <c r="L100" s="77"/>
      <c r="M100" s="77"/>
      <c r="N100" s="77"/>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98"/>
      <c r="AM100" s="98"/>
      <c r="AN100" s="98"/>
      <c r="AO100" s="98"/>
      <c r="AP100" s="98"/>
      <c r="AQ100" s="112"/>
      <c r="AR100" s="112"/>
      <c r="AS100" s="113"/>
      <c r="AT100" s="113"/>
      <c r="AU100" s="98"/>
    </row>
    <row r="101" s="33" customFormat="1" ht="33" customHeight="1" spans="1:47">
      <c r="A101" s="62" t="s">
        <v>58</v>
      </c>
      <c r="B101" s="65" t="s">
        <v>558</v>
      </c>
      <c r="C101" s="117"/>
      <c r="D101" s="117"/>
      <c r="E101" s="117"/>
      <c r="F101" s="117"/>
      <c r="G101" s="117"/>
      <c r="H101" s="117"/>
      <c r="I101" s="117"/>
      <c r="J101" s="120"/>
      <c r="K101" s="77">
        <f t="shared" ref="K101:T101" si="52">SUM(K102:K108)</f>
        <v>10</v>
      </c>
      <c r="L101" s="77">
        <f t="shared" si="52"/>
        <v>7</v>
      </c>
      <c r="M101" s="77">
        <f t="shared" si="52"/>
        <v>1058</v>
      </c>
      <c r="N101" s="77">
        <f t="shared" si="52"/>
        <v>4601</v>
      </c>
      <c r="O101" s="79">
        <f t="shared" si="52"/>
        <v>742</v>
      </c>
      <c r="P101" s="79">
        <f t="shared" si="52"/>
        <v>394.042647</v>
      </c>
      <c r="Q101" s="79">
        <f t="shared" si="52"/>
        <v>288</v>
      </c>
      <c r="R101" s="79">
        <f t="shared" si="52"/>
        <v>0</v>
      </c>
      <c r="S101" s="79">
        <f t="shared" si="52"/>
        <v>0</v>
      </c>
      <c r="T101" s="79">
        <f t="shared" si="52"/>
        <v>200</v>
      </c>
      <c r="U101" s="79">
        <f t="shared" ref="U101:AK101" si="53">SUM(U102:U108)</f>
        <v>0</v>
      </c>
      <c r="V101" s="79">
        <f t="shared" si="53"/>
        <v>0</v>
      </c>
      <c r="W101" s="79">
        <f t="shared" si="53"/>
        <v>0</v>
      </c>
      <c r="X101" s="79">
        <f t="shared" si="53"/>
        <v>0</v>
      </c>
      <c r="Y101" s="79">
        <f t="shared" si="53"/>
        <v>0</v>
      </c>
      <c r="Z101" s="79">
        <f t="shared" si="53"/>
        <v>71</v>
      </c>
      <c r="AA101" s="79">
        <f t="shared" si="53"/>
        <v>17</v>
      </c>
      <c r="AB101" s="79">
        <f t="shared" si="53"/>
        <v>454</v>
      </c>
      <c r="AC101" s="79">
        <f t="shared" si="53"/>
        <v>296.462647</v>
      </c>
      <c r="AD101" s="79">
        <f t="shared" si="53"/>
        <v>9.58</v>
      </c>
      <c r="AE101" s="79">
        <f t="shared" si="53"/>
        <v>147.957353</v>
      </c>
      <c r="AF101" s="79">
        <f t="shared" si="53"/>
        <v>0</v>
      </c>
      <c r="AG101" s="79">
        <f t="shared" si="53"/>
        <v>0</v>
      </c>
      <c r="AH101" s="79">
        <f t="shared" si="53"/>
        <v>0</v>
      </c>
      <c r="AI101" s="79">
        <f t="shared" si="53"/>
        <v>0</v>
      </c>
      <c r="AJ101" s="79">
        <f t="shared" si="53"/>
        <v>0</v>
      </c>
      <c r="AK101" s="79">
        <f t="shared" si="53"/>
        <v>0</v>
      </c>
      <c r="AL101" s="98"/>
      <c r="AM101" s="98"/>
      <c r="AN101" s="98"/>
      <c r="AO101" s="98"/>
      <c r="AP101" s="98"/>
      <c r="AQ101" s="112"/>
      <c r="AR101" s="112"/>
      <c r="AS101" s="113"/>
      <c r="AT101" s="113"/>
      <c r="AU101" s="98"/>
    </row>
    <row r="102" s="32" customFormat="1" ht="236" customHeight="1" spans="1:47">
      <c r="A102" s="60">
        <f>SUBTOTAL(103,$D$10:D102)</f>
        <v>72</v>
      </c>
      <c r="B102" s="61" t="s">
        <v>559</v>
      </c>
      <c r="C102" s="61">
        <v>2025</v>
      </c>
      <c r="D102" s="61" t="s">
        <v>560</v>
      </c>
      <c r="E102" s="61" t="s">
        <v>444</v>
      </c>
      <c r="F102" s="61" t="s">
        <v>558</v>
      </c>
      <c r="G102" s="61" t="s">
        <v>62</v>
      </c>
      <c r="H102" s="61" t="s">
        <v>561</v>
      </c>
      <c r="I102" s="61" t="s">
        <v>139</v>
      </c>
      <c r="J102" s="61" t="s">
        <v>562</v>
      </c>
      <c r="K102" s="83">
        <v>1</v>
      </c>
      <c r="L102" s="83">
        <v>1</v>
      </c>
      <c r="M102" s="83">
        <v>106</v>
      </c>
      <c r="N102" s="83">
        <v>499</v>
      </c>
      <c r="O102" s="84">
        <v>200</v>
      </c>
      <c r="P102" s="84">
        <f>R102+S102+U102+W102+X102+Z102+AA102+AC102+AD102+AG102+AH102</f>
        <v>0</v>
      </c>
      <c r="Q102" s="84">
        <f t="shared" ref="Q102:Q108" si="54">R102+S102+T102+U102+V102+W102+X102+Y102+Z102+AA102</f>
        <v>200</v>
      </c>
      <c r="R102" s="84"/>
      <c r="S102" s="84"/>
      <c r="T102" s="84">
        <v>200</v>
      </c>
      <c r="U102" s="84"/>
      <c r="V102" s="84"/>
      <c r="W102" s="84"/>
      <c r="X102" s="84"/>
      <c r="Y102" s="84"/>
      <c r="Z102" s="84"/>
      <c r="AA102" s="84"/>
      <c r="AB102" s="84">
        <f>AC102+AD102+AE102</f>
        <v>0</v>
      </c>
      <c r="AC102" s="84"/>
      <c r="AD102" s="84"/>
      <c r="AE102" s="84">
        <v>0</v>
      </c>
      <c r="AF102" s="84">
        <v>0</v>
      </c>
      <c r="AG102" s="84">
        <v>0</v>
      </c>
      <c r="AH102" s="84">
        <v>0</v>
      </c>
      <c r="AI102" s="84"/>
      <c r="AJ102" s="84"/>
      <c r="AK102" s="84"/>
      <c r="AL102" s="83" t="s">
        <v>304</v>
      </c>
      <c r="AM102" s="83" t="s">
        <v>305</v>
      </c>
      <c r="AN102" s="83" t="s">
        <v>66</v>
      </c>
      <c r="AO102" s="83" t="s">
        <v>67</v>
      </c>
      <c r="AP102" s="83" t="s">
        <v>68</v>
      </c>
      <c r="AQ102" s="87" t="s">
        <v>563</v>
      </c>
      <c r="AR102" s="87" t="s">
        <v>564</v>
      </c>
      <c r="AS102" s="105">
        <v>45595</v>
      </c>
      <c r="AT102" s="106" t="s">
        <v>71</v>
      </c>
      <c r="AU102" s="83">
        <v>0</v>
      </c>
    </row>
    <row r="103" s="32" customFormat="1" ht="154" customHeight="1" spans="1:47">
      <c r="A103" s="60">
        <f>SUBTOTAL(103,$D$10:D103)</f>
        <v>73</v>
      </c>
      <c r="B103" s="61" t="s">
        <v>565</v>
      </c>
      <c r="C103" s="61">
        <v>2025</v>
      </c>
      <c r="D103" s="61" t="s">
        <v>566</v>
      </c>
      <c r="E103" s="61" t="s">
        <v>444</v>
      </c>
      <c r="F103" s="61" t="s">
        <v>558</v>
      </c>
      <c r="G103" s="61" t="s">
        <v>62</v>
      </c>
      <c r="H103" s="61" t="s">
        <v>567</v>
      </c>
      <c r="I103" s="61" t="s">
        <v>139</v>
      </c>
      <c r="J103" s="61" t="s">
        <v>568</v>
      </c>
      <c r="K103" s="83">
        <v>1</v>
      </c>
      <c r="L103" s="83">
        <v>1</v>
      </c>
      <c r="M103" s="83">
        <v>28</v>
      </c>
      <c r="N103" s="83">
        <v>98</v>
      </c>
      <c r="O103" s="84">
        <v>102</v>
      </c>
      <c r="P103" s="84">
        <f>R103+S103+U103+W103+X103+Z103+AA103+AC103+AD103+AG103+AH103</f>
        <v>92.462647</v>
      </c>
      <c r="Q103" s="84">
        <f t="shared" si="54"/>
        <v>0</v>
      </c>
      <c r="R103" s="84">
        <v>0</v>
      </c>
      <c r="S103" s="84">
        <v>0</v>
      </c>
      <c r="T103" s="84"/>
      <c r="U103" s="84"/>
      <c r="V103" s="84"/>
      <c r="W103" s="84"/>
      <c r="X103" s="84">
        <v>0</v>
      </c>
      <c r="Y103" s="84"/>
      <c r="Z103" s="84"/>
      <c r="AA103" s="84"/>
      <c r="AB103" s="84">
        <f>AC103+AD103+AE103</f>
        <v>102</v>
      </c>
      <c r="AC103" s="84">
        <v>92.462647</v>
      </c>
      <c r="AD103" s="84">
        <v>0</v>
      </c>
      <c r="AE103" s="84">
        <v>9.537353</v>
      </c>
      <c r="AF103" s="84"/>
      <c r="AG103" s="84"/>
      <c r="AH103" s="84"/>
      <c r="AI103" s="84"/>
      <c r="AJ103" s="84"/>
      <c r="AK103" s="84"/>
      <c r="AL103" s="83" t="s">
        <v>304</v>
      </c>
      <c r="AM103" s="83" t="s">
        <v>305</v>
      </c>
      <c r="AN103" s="83" t="s">
        <v>348</v>
      </c>
      <c r="AO103" s="83" t="s">
        <v>349</v>
      </c>
      <c r="AP103" s="83" t="s">
        <v>350</v>
      </c>
      <c r="AQ103" s="87" t="s">
        <v>569</v>
      </c>
      <c r="AR103" s="87" t="s">
        <v>570</v>
      </c>
      <c r="AS103" s="105">
        <v>45626</v>
      </c>
      <c r="AT103" s="106" t="s">
        <v>336</v>
      </c>
      <c r="AU103" s="83">
        <v>0</v>
      </c>
    </row>
    <row r="104" s="32" customFormat="1" ht="167" customHeight="1" spans="1:47">
      <c r="A104" s="60">
        <f>SUBTOTAL(103,$D$10:D104)</f>
        <v>74</v>
      </c>
      <c r="B104" s="61" t="s">
        <v>571</v>
      </c>
      <c r="C104" s="61">
        <v>2025</v>
      </c>
      <c r="D104" s="61" t="s">
        <v>572</v>
      </c>
      <c r="E104" s="61" t="s">
        <v>444</v>
      </c>
      <c r="F104" s="61" t="s">
        <v>558</v>
      </c>
      <c r="G104" s="61" t="s">
        <v>62</v>
      </c>
      <c r="H104" s="61" t="s">
        <v>573</v>
      </c>
      <c r="I104" s="61" t="s">
        <v>139</v>
      </c>
      <c r="J104" s="61" t="s">
        <v>574</v>
      </c>
      <c r="K104" s="83">
        <v>1</v>
      </c>
      <c r="L104" s="83">
        <v>1</v>
      </c>
      <c r="M104" s="83">
        <v>100</v>
      </c>
      <c r="N104" s="83">
        <v>600</v>
      </c>
      <c r="O104" s="84">
        <v>102</v>
      </c>
      <c r="P104" s="84">
        <f>R104+S104+U104+W104+X104+Z104+AA104+AC104+AD104+AG104+AH104</f>
        <v>0</v>
      </c>
      <c r="Q104" s="84">
        <f t="shared" si="54"/>
        <v>0</v>
      </c>
      <c r="R104" s="84">
        <v>0</v>
      </c>
      <c r="S104" s="84">
        <v>0</v>
      </c>
      <c r="T104" s="84">
        <v>0</v>
      </c>
      <c r="U104" s="84"/>
      <c r="V104" s="84"/>
      <c r="W104" s="84"/>
      <c r="X104" s="84">
        <v>0</v>
      </c>
      <c r="Y104" s="84"/>
      <c r="Z104" s="84"/>
      <c r="AA104" s="84"/>
      <c r="AB104" s="84">
        <f>AC104+AD104+AE104</f>
        <v>102</v>
      </c>
      <c r="AC104" s="84">
        <v>0</v>
      </c>
      <c r="AD104" s="84">
        <v>0</v>
      </c>
      <c r="AE104" s="84">
        <v>102</v>
      </c>
      <c r="AF104" s="84"/>
      <c r="AG104" s="84"/>
      <c r="AH104" s="84"/>
      <c r="AI104" s="84"/>
      <c r="AJ104" s="84"/>
      <c r="AK104" s="84"/>
      <c r="AL104" s="83" t="s">
        <v>173</v>
      </c>
      <c r="AM104" s="83" t="s">
        <v>174</v>
      </c>
      <c r="AN104" s="83" t="s">
        <v>415</v>
      </c>
      <c r="AO104" s="83" t="s">
        <v>429</v>
      </c>
      <c r="AP104" s="83" t="s">
        <v>96</v>
      </c>
      <c r="AQ104" s="87" t="s">
        <v>575</v>
      </c>
      <c r="AR104" s="87" t="s">
        <v>576</v>
      </c>
      <c r="AS104" s="105">
        <v>45626</v>
      </c>
      <c r="AT104" s="106" t="s">
        <v>336</v>
      </c>
      <c r="AU104" s="83">
        <v>0</v>
      </c>
    </row>
    <row r="105" s="32" customFormat="1" ht="167" customHeight="1" spans="1:47">
      <c r="A105" s="60">
        <f>SUBTOTAL(103,$D$10:D105)</f>
        <v>75</v>
      </c>
      <c r="B105" s="61" t="s">
        <v>577</v>
      </c>
      <c r="C105" s="61">
        <v>2025</v>
      </c>
      <c r="D105" s="61" t="s">
        <v>578</v>
      </c>
      <c r="E105" s="61" t="s">
        <v>444</v>
      </c>
      <c r="F105" s="61" t="s">
        <v>558</v>
      </c>
      <c r="G105" s="61" t="s">
        <v>62</v>
      </c>
      <c r="H105" s="61" t="s">
        <v>579</v>
      </c>
      <c r="I105" s="61" t="s">
        <v>139</v>
      </c>
      <c r="J105" s="61" t="s">
        <v>580</v>
      </c>
      <c r="K105" s="83">
        <v>1</v>
      </c>
      <c r="L105" s="83">
        <v>1</v>
      </c>
      <c r="M105" s="83">
        <v>451</v>
      </c>
      <c r="N105" s="83">
        <v>1854</v>
      </c>
      <c r="O105" s="84">
        <v>102</v>
      </c>
      <c r="P105" s="84">
        <f>R105+S105+U105+W105+X105+Z105+AA105+AC105+AD105+AG105+AH105</f>
        <v>102</v>
      </c>
      <c r="Q105" s="84">
        <f t="shared" si="54"/>
        <v>0</v>
      </c>
      <c r="R105" s="84">
        <v>0</v>
      </c>
      <c r="S105" s="84">
        <v>0</v>
      </c>
      <c r="T105" s="84"/>
      <c r="U105" s="84"/>
      <c r="V105" s="84"/>
      <c r="W105" s="84"/>
      <c r="X105" s="84">
        <v>0</v>
      </c>
      <c r="Y105" s="84"/>
      <c r="Z105" s="84"/>
      <c r="AA105" s="84"/>
      <c r="AB105" s="84">
        <f>AC105+AD105+AE105</f>
        <v>102</v>
      </c>
      <c r="AC105" s="84">
        <v>102</v>
      </c>
      <c r="AD105" s="84">
        <v>0</v>
      </c>
      <c r="AE105" s="84">
        <v>0</v>
      </c>
      <c r="AF105" s="84"/>
      <c r="AG105" s="84"/>
      <c r="AH105" s="84"/>
      <c r="AI105" s="84"/>
      <c r="AJ105" s="84"/>
      <c r="AK105" s="84"/>
      <c r="AL105" s="83" t="s">
        <v>192</v>
      </c>
      <c r="AM105" s="83" t="s">
        <v>193</v>
      </c>
      <c r="AN105" s="83" t="s">
        <v>66</v>
      </c>
      <c r="AO105" s="83" t="s">
        <v>67</v>
      </c>
      <c r="AP105" s="83" t="s">
        <v>68</v>
      </c>
      <c r="AQ105" s="87" t="s">
        <v>581</v>
      </c>
      <c r="AR105" s="87" t="s">
        <v>582</v>
      </c>
      <c r="AS105" s="105">
        <v>45626</v>
      </c>
      <c r="AT105" s="106" t="s">
        <v>336</v>
      </c>
      <c r="AU105" s="83">
        <v>0</v>
      </c>
    </row>
    <row r="106" s="32" customFormat="1" ht="146" customHeight="1" spans="1:47">
      <c r="A106" s="60">
        <f>SUBTOTAL(103,$D$10:D106)</f>
        <v>76</v>
      </c>
      <c r="B106" s="61" t="s">
        <v>583</v>
      </c>
      <c r="C106" s="61">
        <v>2025</v>
      </c>
      <c r="D106" s="87" t="s">
        <v>584</v>
      </c>
      <c r="E106" s="61" t="s">
        <v>444</v>
      </c>
      <c r="F106" s="61" t="s">
        <v>558</v>
      </c>
      <c r="G106" s="61" t="s">
        <v>62</v>
      </c>
      <c r="H106" s="61" t="s">
        <v>585</v>
      </c>
      <c r="I106" s="61" t="s">
        <v>139</v>
      </c>
      <c r="J106" s="61" t="s">
        <v>580</v>
      </c>
      <c r="K106" s="83">
        <v>1</v>
      </c>
      <c r="L106" s="83">
        <v>1</v>
      </c>
      <c r="M106" s="83">
        <v>341</v>
      </c>
      <c r="N106" s="83">
        <v>1446</v>
      </c>
      <c r="O106" s="84">
        <v>102</v>
      </c>
      <c r="P106" s="84">
        <f>R106+S106+U106+W106+X106+Z106+AA106+AC106+AD106+AG106+AH106</f>
        <v>102</v>
      </c>
      <c r="Q106" s="84">
        <f t="shared" si="54"/>
        <v>0</v>
      </c>
      <c r="R106" s="84">
        <v>0</v>
      </c>
      <c r="S106" s="84">
        <v>0</v>
      </c>
      <c r="T106" s="84"/>
      <c r="U106" s="84"/>
      <c r="V106" s="84"/>
      <c r="W106" s="84"/>
      <c r="X106" s="84">
        <v>0</v>
      </c>
      <c r="Y106" s="84"/>
      <c r="Z106" s="84"/>
      <c r="AA106" s="84"/>
      <c r="AB106" s="84">
        <f>AC106+AD106+AE106</f>
        <v>102</v>
      </c>
      <c r="AC106" s="84">
        <v>102</v>
      </c>
      <c r="AD106" s="84">
        <v>0</v>
      </c>
      <c r="AE106" s="84">
        <v>0</v>
      </c>
      <c r="AF106" s="84"/>
      <c r="AG106" s="84"/>
      <c r="AH106" s="84"/>
      <c r="AI106" s="84"/>
      <c r="AJ106" s="84"/>
      <c r="AK106" s="84"/>
      <c r="AL106" s="83" t="s">
        <v>192</v>
      </c>
      <c r="AM106" s="83" t="s">
        <v>193</v>
      </c>
      <c r="AN106" s="83" t="s">
        <v>66</v>
      </c>
      <c r="AO106" s="83" t="s">
        <v>67</v>
      </c>
      <c r="AP106" s="83" t="s">
        <v>68</v>
      </c>
      <c r="AQ106" s="87" t="s">
        <v>581</v>
      </c>
      <c r="AR106" s="87" t="s">
        <v>582</v>
      </c>
      <c r="AS106" s="105">
        <v>45626</v>
      </c>
      <c r="AT106" s="106" t="s">
        <v>336</v>
      </c>
      <c r="AU106" s="83">
        <v>0</v>
      </c>
    </row>
    <row r="107" s="32" customFormat="1" ht="155" customHeight="1" spans="1:47">
      <c r="A107" s="89">
        <f>SUBTOTAL(103,$D$10:D107)</f>
        <v>77</v>
      </c>
      <c r="B107" s="61" t="s">
        <v>586</v>
      </c>
      <c r="C107" s="61">
        <v>2025</v>
      </c>
      <c r="D107" s="61" t="s">
        <v>587</v>
      </c>
      <c r="E107" s="61" t="s">
        <v>99</v>
      </c>
      <c r="F107" s="61" t="s">
        <v>558</v>
      </c>
      <c r="G107" s="61" t="s">
        <v>62</v>
      </c>
      <c r="H107" s="61" t="s">
        <v>588</v>
      </c>
      <c r="I107" s="61" t="s">
        <v>589</v>
      </c>
      <c r="J107" s="61" t="s">
        <v>590</v>
      </c>
      <c r="K107" s="83">
        <v>1</v>
      </c>
      <c r="L107" s="83">
        <v>1</v>
      </c>
      <c r="M107" s="83">
        <v>2</v>
      </c>
      <c r="N107" s="83">
        <v>4</v>
      </c>
      <c r="O107" s="84">
        <v>46</v>
      </c>
      <c r="P107" s="84">
        <v>46</v>
      </c>
      <c r="Q107" s="84">
        <f t="shared" si="54"/>
        <v>36.42</v>
      </c>
      <c r="R107" s="84">
        <v>0</v>
      </c>
      <c r="S107" s="84">
        <v>0</v>
      </c>
      <c r="T107" s="84"/>
      <c r="U107" s="84"/>
      <c r="V107" s="84"/>
      <c r="W107" s="84"/>
      <c r="X107" s="84"/>
      <c r="Y107" s="84"/>
      <c r="Z107" s="84">
        <v>19.42</v>
      </c>
      <c r="AA107" s="84">
        <v>17</v>
      </c>
      <c r="AB107" s="84">
        <f>AD107+AC107</f>
        <v>9.58</v>
      </c>
      <c r="AC107" s="84">
        <v>0</v>
      </c>
      <c r="AD107" s="84">
        <v>9.58</v>
      </c>
      <c r="AE107" s="84"/>
      <c r="AF107" s="84"/>
      <c r="AG107" s="84"/>
      <c r="AH107" s="84"/>
      <c r="AI107" s="84"/>
      <c r="AJ107" s="84"/>
      <c r="AK107" s="84"/>
      <c r="AL107" s="83" t="s">
        <v>591</v>
      </c>
      <c r="AM107" s="83" t="s">
        <v>592</v>
      </c>
      <c r="AN107" s="83" t="s">
        <v>66</v>
      </c>
      <c r="AO107" s="83" t="s">
        <v>67</v>
      </c>
      <c r="AP107" s="83" t="s">
        <v>68</v>
      </c>
      <c r="AQ107" s="129" t="s">
        <v>593</v>
      </c>
      <c r="AR107" s="129" t="s">
        <v>594</v>
      </c>
      <c r="AS107" s="105">
        <v>46010</v>
      </c>
      <c r="AT107" s="106"/>
      <c r="AU107" s="83"/>
    </row>
    <row r="108" s="32" customFormat="1" ht="337" customHeight="1" spans="1:47">
      <c r="A108" s="60">
        <f>SUBTOTAL(103,$D$10:D108)</f>
        <v>78</v>
      </c>
      <c r="B108" s="61" t="s">
        <v>595</v>
      </c>
      <c r="C108" s="61">
        <v>2025</v>
      </c>
      <c r="D108" s="61" t="s">
        <v>596</v>
      </c>
      <c r="E108" s="61" t="s">
        <v>444</v>
      </c>
      <c r="F108" s="61" t="s">
        <v>558</v>
      </c>
      <c r="G108" s="61" t="s">
        <v>62</v>
      </c>
      <c r="H108" s="61" t="s">
        <v>588</v>
      </c>
      <c r="I108" s="61" t="s">
        <v>85</v>
      </c>
      <c r="J108" s="61" t="s">
        <v>597</v>
      </c>
      <c r="K108" s="83">
        <v>4</v>
      </c>
      <c r="L108" s="83">
        <v>1</v>
      </c>
      <c r="M108" s="83">
        <v>30</v>
      </c>
      <c r="N108" s="83">
        <v>100</v>
      </c>
      <c r="O108" s="84">
        <v>88</v>
      </c>
      <c r="P108" s="84">
        <f>R108+S108+U108+W108+X108+Z108+AA108+AC108+AD108+AG108+AH108</f>
        <v>51.58</v>
      </c>
      <c r="Q108" s="84">
        <f t="shared" si="54"/>
        <v>51.58</v>
      </c>
      <c r="R108" s="84">
        <v>0</v>
      </c>
      <c r="S108" s="84">
        <v>0</v>
      </c>
      <c r="T108" s="84"/>
      <c r="U108" s="84"/>
      <c r="V108" s="84"/>
      <c r="W108" s="84"/>
      <c r="X108" s="84">
        <v>0</v>
      </c>
      <c r="Y108" s="84"/>
      <c r="Z108" s="84">
        <f>71-19.42</f>
        <v>51.58</v>
      </c>
      <c r="AA108" s="84"/>
      <c r="AB108" s="84">
        <f>AC108+AD108+AE108</f>
        <v>36.42</v>
      </c>
      <c r="AC108" s="84">
        <v>0</v>
      </c>
      <c r="AD108" s="84">
        <v>0</v>
      </c>
      <c r="AE108" s="84">
        <v>36.42</v>
      </c>
      <c r="AF108" s="84"/>
      <c r="AG108" s="84"/>
      <c r="AH108" s="84"/>
      <c r="AI108" s="84"/>
      <c r="AJ108" s="84"/>
      <c r="AK108" s="84"/>
      <c r="AL108" s="83" t="s">
        <v>591</v>
      </c>
      <c r="AM108" s="83" t="s">
        <v>592</v>
      </c>
      <c r="AN108" s="83" t="s">
        <v>66</v>
      </c>
      <c r="AO108" s="83" t="s">
        <v>67</v>
      </c>
      <c r="AP108" s="83" t="s">
        <v>68</v>
      </c>
      <c r="AQ108" s="87" t="s">
        <v>598</v>
      </c>
      <c r="AR108" s="87" t="s">
        <v>599</v>
      </c>
      <c r="AS108" s="105">
        <v>45626</v>
      </c>
      <c r="AT108" s="106" t="s">
        <v>336</v>
      </c>
      <c r="AU108" s="83">
        <v>0</v>
      </c>
    </row>
    <row r="109" s="36" customFormat="1" ht="48" customHeight="1" spans="1:47">
      <c r="A109" s="114" t="s">
        <v>56</v>
      </c>
      <c r="B109" s="115" t="s">
        <v>600</v>
      </c>
      <c r="C109" s="116"/>
      <c r="D109" s="116"/>
      <c r="E109" s="116"/>
      <c r="F109" s="116"/>
      <c r="G109" s="116"/>
      <c r="H109" s="116"/>
      <c r="I109" s="116"/>
      <c r="J109" s="118"/>
      <c r="K109" s="119">
        <f t="shared" ref="K109:T109" si="55">K110+K111+K112+K113</f>
        <v>0</v>
      </c>
      <c r="L109" s="119">
        <f t="shared" si="55"/>
        <v>0</v>
      </c>
      <c r="M109" s="119">
        <f t="shared" si="55"/>
        <v>0</v>
      </c>
      <c r="N109" s="119">
        <f t="shared" si="55"/>
        <v>0</v>
      </c>
      <c r="O109" s="81">
        <f t="shared" si="55"/>
        <v>0</v>
      </c>
      <c r="P109" s="81">
        <f t="shared" si="55"/>
        <v>0</v>
      </c>
      <c r="Q109" s="81">
        <f t="shared" si="55"/>
        <v>0</v>
      </c>
      <c r="R109" s="81">
        <f t="shared" si="55"/>
        <v>0</v>
      </c>
      <c r="S109" s="81">
        <f t="shared" si="55"/>
        <v>0</v>
      </c>
      <c r="T109" s="81">
        <f t="shared" si="55"/>
        <v>0</v>
      </c>
      <c r="U109" s="81">
        <f t="shared" ref="U109:AI109" si="56">U110+U111+U112+U113</f>
        <v>0</v>
      </c>
      <c r="V109" s="81">
        <f t="shared" si="56"/>
        <v>0</v>
      </c>
      <c r="W109" s="81">
        <f t="shared" si="56"/>
        <v>0</v>
      </c>
      <c r="X109" s="81">
        <f t="shared" si="56"/>
        <v>0</v>
      </c>
      <c r="Y109" s="81">
        <f t="shared" si="56"/>
        <v>0</v>
      </c>
      <c r="Z109" s="81">
        <f t="shared" si="56"/>
        <v>0</v>
      </c>
      <c r="AA109" s="81">
        <f t="shared" si="56"/>
        <v>0</v>
      </c>
      <c r="AB109" s="81">
        <f t="shared" si="56"/>
        <v>0</v>
      </c>
      <c r="AC109" s="81">
        <f t="shared" si="56"/>
        <v>0</v>
      </c>
      <c r="AD109" s="81">
        <f t="shared" si="56"/>
        <v>0</v>
      </c>
      <c r="AE109" s="81">
        <f t="shared" si="56"/>
        <v>0</v>
      </c>
      <c r="AF109" s="81">
        <f t="shared" si="56"/>
        <v>0</v>
      </c>
      <c r="AG109" s="81">
        <f t="shared" si="56"/>
        <v>0</v>
      </c>
      <c r="AH109" s="81">
        <f t="shared" si="56"/>
        <v>0</v>
      </c>
      <c r="AI109" s="81">
        <f t="shared" si="56"/>
        <v>0</v>
      </c>
      <c r="AJ109" s="81">
        <v>0</v>
      </c>
      <c r="AK109" s="81">
        <v>0</v>
      </c>
      <c r="AL109" s="122"/>
      <c r="AM109" s="122"/>
      <c r="AN109" s="122"/>
      <c r="AO109" s="122"/>
      <c r="AP109" s="122"/>
      <c r="AQ109" s="123"/>
      <c r="AR109" s="123"/>
      <c r="AS109" s="124"/>
      <c r="AT109" s="124"/>
      <c r="AU109" s="122"/>
    </row>
    <row r="110" s="33" customFormat="1" ht="33" customHeight="1" spans="1:47">
      <c r="A110" s="62" t="s">
        <v>58</v>
      </c>
      <c r="B110" s="65" t="s">
        <v>601</v>
      </c>
      <c r="C110" s="117"/>
      <c r="D110" s="117"/>
      <c r="E110" s="117"/>
      <c r="F110" s="117"/>
      <c r="G110" s="117"/>
      <c r="H110" s="117"/>
      <c r="I110" s="117"/>
      <c r="J110" s="120"/>
      <c r="K110" s="77"/>
      <c r="L110" s="77"/>
      <c r="M110" s="77"/>
      <c r="N110" s="77"/>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98"/>
      <c r="AM110" s="98"/>
      <c r="AN110" s="98"/>
      <c r="AO110" s="98"/>
      <c r="AP110" s="98"/>
      <c r="AQ110" s="112"/>
      <c r="AR110" s="112"/>
      <c r="AS110" s="113"/>
      <c r="AT110" s="113"/>
      <c r="AU110" s="98"/>
    </row>
    <row r="111" s="33" customFormat="1" ht="33" customHeight="1" spans="1:47">
      <c r="A111" s="62" t="s">
        <v>58</v>
      </c>
      <c r="B111" s="65" t="s">
        <v>602</v>
      </c>
      <c r="C111" s="117"/>
      <c r="D111" s="117"/>
      <c r="E111" s="117"/>
      <c r="F111" s="117"/>
      <c r="G111" s="117"/>
      <c r="H111" s="117"/>
      <c r="I111" s="117"/>
      <c r="J111" s="120"/>
      <c r="K111" s="77"/>
      <c r="L111" s="77"/>
      <c r="M111" s="77"/>
      <c r="N111" s="77"/>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98"/>
      <c r="AM111" s="98"/>
      <c r="AN111" s="98"/>
      <c r="AO111" s="98"/>
      <c r="AP111" s="98"/>
      <c r="AQ111" s="112"/>
      <c r="AR111" s="112"/>
      <c r="AS111" s="113"/>
      <c r="AT111" s="113"/>
      <c r="AU111" s="98"/>
    </row>
    <row r="112" s="33" customFormat="1" ht="33" customHeight="1" spans="1:47">
      <c r="A112" s="62" t="s">
        <v>58</v>
      </c>
      <c r="B112" s="65" t="s">
        <v>603</v>
      </c>
      <c r="C112" s="117"/>
      <c r="D112" s="117"/>
      <c r="E112" s="117"/>
      <c r="F112" s="117"/>
      <c r="G112" s="117"/>
      <c r="H112" s="117"/>
      <c r="I112" s="117"/>
      <c r="J112" s="120"/>
      <c r="K112" s="77"/>
      <c r="L112" s="77"/>
      <c r="M112" s="77"/>
      <c r="N112" s="77"/>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98"/>
      <c r="AM112" s="98"/>
      <c r="AN112" s="98"/>
      <c r="AO112" s="98"/>
      <c r="AP112" s="98"/>
      <c r="AQ112" s="112"/>
      <c r="AR112" s="112"/>
      <c r="AS112" s="113"/>
      <c r="AT112" s="113"/>
      <c r="AU112" s="98"/>
    </row>
    <row r="113" s="33" customFormat="1" ht="33" customHeight="1" spans="1:47">
      <c r="A113" s="62" t="s">
        <v>58</v>
      </c>
      <c r="B113" s="65" t="s">
        <v>604</v>
      </c>
      <c r="C113" s="117"/>
      <c r="D113" s="117"/>
      <c r="E113" s="117"/>
      <c r="F113" s="117"/>
      <c r="G113" s="117"/>
      <c r="H113" s="117"/>
      <c r="I113" s="117"/>
      <c r="J113" s="120"/>
      <c r="K113" s="77"/>
      <c r="L113" s="77"/>
      <c r="M113" s="77"/>
      <c r="N113" s="77"/>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98"/>
      <c r="AM113" s="98"/>
      <c r="AN113" s="98"/>
      <c r="AO113" s="98"/>
      <c r="AP113" s="98"/>
      <c r="AQ113" s="112"/>
      <c r="AR113" s="112"/>
      <c r="AS113" s="113"/>
      <c r="AT113" s="113"/>
      <c r="AU113" s="98"/>
    </row>
    <row r="114" s="36" customFormat="1" ht="48" customHeight="1" spans="1:47">
      <c r="A114" s="114" t="s">
        <v>56</v>
      </c>
      <c r="B114" s="115" t="s">
        <v>605</v>
      </c>
      <c r="C114" s="116"/>
      <c r="D114" s="116"/>
      <c r="E114" s="116"/>
      <c r="F114" s="116"/>
      <c r="G114" s="116"/>
      <c r="H114" s="116"/>
      <c r="I114" s="116"/>
      <c r="J114" s="118"/>
      <c r="K114" s="119">
        <f t="shared" ref="K114:T114" si="57">K115+K117+K118+K119+K120</f>
        <v>1</v>
      </c>
      <c r="L114" s="119">
        <f t="shared" si="57"/>
        <v>1</v>
      </c>
      <c r="M114" s="119">
        <f t="shared" si="57"/>
        <v>4812</v>
      </c>
      <c r="N114" s="119">
        <f t="shared" si="57"/>
        <v>19248</v>
      </c>
      <c r="O114" s="81">
        <f t="shared" si="57"/>
        <v>472</v>
      </c>
      <c r="P114" s="81">
        <f t="shared" si="57"/>
        <v>399.8424</v>
      </c>
      <c r="Q114" s="81">
        <f t="shared" si="57"/>
        <v>472</v>
      </c>
      <c r="R114" s="81">
        <f t="shared" si="57"/>
        <v>399.8424</v>
      </c>
      <c r="S114" s="81">
        <f t="shared" si="57"/>
        <v>0</v>
      </c>
      <c r="T114" s="81">
        <f t="shared" si="57"/>
        <v>72.1576</v>
      </c>
      <c r="U114" s="81">
        <f t="shared" ref="U114:AI114" si="58">U115+U117+U118+U119+U120</f>
        <v>0</v>
      </c>
      <c r="V114" s="81">
        <f t="shared" si="58"/>
        <v>0</v>
      </c>
      <c r="W114" s="81">
        <f t="shared" si="58"/>
        <v>0</v>
      </c>
      <c r="X114" s="81">
        <f t="shared" si="58"/>
        <v>0</v>
      </c>
      <c r="Y114" s="81">
        <f t="shared" si="58"/>
        <v>0</v>
      </c>
      <c r="Z114" s="81">
        <f t="shared" si="58"/>
        <v>0</v>
      </c>
      <c r="AA114" s="81">
        <f t="shared" si="58"/>
        <v>0</v>
      </c>
      <c r="AB114" s="81">
        <f t="shared" si="58"/>
        <v>0</v>
      </c>
      <c r="AC114" s="81">
        <f t="shared" si="58"/>
        <v>0</v>
      </c>
      <c r="AD114" s="81">
        <f t="shared" si="58"/>
        <v>0</v>
      </c>
      <c r="AE114" s="81">
        <f t="shared" si="58"/>
        <v>0</v>
      </c>
      <c r="AF114" s="81">
        <f t="shared" si="58"/>
        <v>0</v>
      </c>
      <c r="AG114" s="81">
        <f t="shared" si="58"/>
        <v>0</v>
      </c>
      <c r="AH114" s="81">
        <f t="shared" si="58"/>
        <v>0</v>
      </c>
      <c r="AI114" s="81">
        <f t="shared" si="58"/>
        <v>0</v>
      </c>
      <c r="AJ114" s="81">
        <v>0</v>
      </c>
      <c r="AK114" s="81">
        <v>0</v>
      </c>
      <c r="AL114" s="122"/>
      <c r="AM114" s="122"/>
      <c r="AN114" s="122"/>
      <c r="AO114" s="122"/>
      <c r="AP114" s="122"/>
      <c r="AQ114" s="123"/>
      <c r="AR114" s="123"/>
      <c r="AS114" s="124"/>
      <c r="AT114" s="124"/>
      <c r="AU114" s="122"/>
    </row>
    <row r="115" s="33" customFormat="1" ht="33" customHeight="1" spans="1:47">
      <c r="A115" s="62" t="s">
        <v>58</v>
      </c>
      <c r="B115" s="65" t="s">
        <v>606</v>
      </c>
      <c r="C115" s="117"/>
      <c r="D115" s="117"/>
      <c r="E115" s="117"/>
      <c r="F115" s="117"/>
      <c r="G115" s="117"/>
      <c r="H115" s="117"/>
      <c r="I115" s="117"/>
      <c r="J115" s="120"/>
      <c r="K115" s="77">
        <f t="shared" ref="K115:T115" si="59">SUM(K116)</f>
        <v>1</v>
      </c>
      <c r="L115" s="77">
        <f t="shared" si="59"/>
        <v>1</v>
      </c>
      <c r="M115" s="77">
        <f t="shared" si="59"/>
        <v>4812</v>
      </c>
      <c r="N115" s="77">
        <f t="shared" si="59"/>
        <v>19248</v>
      </c>
      <c r="O115" s="79">
        <f t="shared" si="59"/>
        <v>472</v>
      </c>
      <c r="P115" s="79">
        <f t="shared" si="59"/>
        <v>399.8424</v>
      </c>
      <c r="Q115" s="79">
        <f t="shared" si="59"/>
        <v>472</v>
      </c>
      <c r="R115" s="79">
        <f t="shared" si="59"/>
        <v>399.8424</v>
      </c>
      <c r="S115" s="79">
        <f t="shared" si="59"/>
        <v>0</v>
      </c>
      <c r="T115" s="79">
        <f t="shared" si="59"/>
        <v>72.1576</v>
      </c>
      <c r="U115" s="79">
        <f t="shared" ref="U115:AK115" si="60">SUM(U116)</f>
        <v>0</v>
      </c>
      <c r="V115" s="79">
        <f t="shared" si="60"/>
        <v>0</v>
      </c>
      <c r="W115" s="79">
        <f t="shared" si="60"/>
        <v>0</v>
      </c>
      <c r="X115" s="79">
        <f t="shared" si="60"/>
        <v>0</v>
      </c>
      <c r="Y115" s="79">
        <f t="shared" si="60"/>
        <v>0</v>
      </c>
      <c r="Z115" s="79">
        <f t="shared" si="60"/>
        <v>0</v>
      </c>
      <c r="AA115" s="79">
        <f t="shared" si="60"/>
        <v>0</v>
      </c>
      <c r="AB115" s="79">
        <f t="shared" si="60"/>
        <v>0</v>
      </c>
      <c r="AC115" s="79">
        <f t="shared" si="60"/>
        <v>0</v>
      </c>
      <c r="AD115" s="79">
        <f t="shared" si="60"/>
        <v>0</v>
      </c>
      <c r="AE115" s="79">
        <f t="shared" si="60"/>
        <v>0</v>
      </c>
      <c r="AF115" s="79">
        <f t="shared" si="60"/>
        <v>0</v>
      </c>
      <c r="AG115" s="79">
        <f t="shared" si="60"/>
        <v>0</v>
      </c>
      <c r="AH115" s="79">
        <f t="shared" si="60"/>
        <v>0</v>
      </c>
      <c r="AI115" s="79">
        <f t="shared" si="60"/>
        <v>0</v>
      </c>
      <c r="AJ115" s="79">
        <f t="shared" si="60"/>
        <v>0</v>
      </c>
      <c r="AK115" s="79">
        <f t="shared" si="60"/>
        <v>0</v>
      </c>
      <c r="AL115" s="98"/>
      <c r="AM115" s="98"/>
      <c r="AN115" s="98"/>
      <c r="AO115" s="98"/>
      <c r="AP115" s="98"/>
      <c r="AQ115" s="112"/>
      <c r="AR115" s="112"/>
      <c r="AS115" s="113"/>
      <c r="AT115" s="113"/>
      <c r="AU115" s="98"/>
    </row>
    <row r="116" s="32" customFormat="1" ht="214" customHeight="1" spans="1:47">
      <c r="A116" s="60">
        <f>SUBTOTAL(103,$D$10:D116)</f>
        <v>79</v>
      </c>
      <c r="B116" s="61" t="s">
        <v>607</v>
      </c>
      <c r="C116" s="61">
        <v>2025</v>
      </c>
      <c r="D116" s="61" t="s">
        <v>608</v>
      </c>
      <c r="E116" s="61" t="s">
        <v>605</v>
      </c>
      <c r="F116" s="61" t="s">
        <v>606</v>
      </c>
      <c r="G116" s="61" t="s">
        <v>62</v>
      </c>
      <c r="H116" s="61" t="s">
        <v>609</v>
      </c>
      <c r="I116" s="61" t="s">
        <v>76</v>
      </c>
      <c r="J116" s="61" t="s">
        <v>610</v>
      </c>
      <c r="K116" s="83">
        <v>1</v>
      </c>
      <c r="L116" s="83">
        <v>1</v>
      </c>
      <c r="M116" s="83">
        <v>4812</v>
      </c>
      <c r="N116" s="83">
        <v>19248</v>
      </c>
      <c r="O116" s="84">
        <v>472</v>
      </c>
      <c r="P116" s="84">
        <f>R116+S116+U116+W116+X116+Z116+AA116+AC116+AD116+AG116+AH116</f>
        <v>399.8424</v>
      </c>
      <c r="Q116" s="84">
        <f>R116+S116+T116+U116+V116+W116+X116+Y116+Z116+AA116</f>
        <v>472</v>
      </c>
      <c r="R116" s="84">
        <v>399.8424</v>
      </c>
      <c r="S116" s="84">
        <v>0</v>
      </c>
      <c r="T116" s="84">
        <v>72.1576</v>
      </c>
      <c r="U116" s="84"/>
      <c r="V116" s="84"/>
      <c r="W116" s="84"/>
      <c r="X116" s="84">
        <v>0</v>
      </c>
      <c r="Y116" s="84"/>
      <c r="Z116" s="84"/>
      <c r="AA116" s="84"/>
      <c r="AB116" s="84">
        <f>AC116+AD116+AE116</f>
        <v>0</v>
      </c>
      <c r="AC116" s="84">
        <v>0</v>
      </c>
      <c r="AD116" s="84">
        <v>0</v>
      </c>
      <c r="AE116" s="84">
        <v>0</v>
      </c>
      <c r="AF116" s="84">
        <v>0</v>
      </c>
      <c r="AG116" s="84">
        <v>0</v>
      </c>
      <c r="AH116" s="84">
        <v>0</v>
      </c>
      <c r="AI116" s="84"/>
      <c r="AJ116" s="84"/>
      <c r="AK116" s="84"/>
      <c r="AL116" s="83" t="s">
        <v>611</v>
      </c>
      <c r="AM116" s="83" t="s">
        <v>612</v>
      </c>
      <c r="AN116" s="83" t="s">
        <v>611</v>
      </c>
      <c r="AO116" s="83" t="s">
        <v>612</v>
      </c>
      <c r="AP116" s="83" t="s">
        <v>96</v>
      </c>
      <c r="AQ116" s="87" t="s">
        <v>613</v>
      </c>
      <c r="AR116" s="87" t="s">
        <v>614</v>
      </c>
      <c r="AS116" s="105">
        <v>45595</v>
      </c>
      <c r="AT116" s="106" t="s">
        <v>71</v>
      </c>
      <c r="AU116" s="83">
        <v>0</v>
      </c>
    </row>
    <row r="117" s="33" customFormat="1" ht="33" customHeight="1" spans="1:47">
      <c r="A117" s="62" t="s">
        <v>58</v>
      </c>
      <c r="B117" s="65" t="s">
        <v>615</v>
      </c>
      <c r="C117" s="117"/>
      <c r="D117" s="117"/>
      <c r="E117" s="117"/>
      <c r="F117" s="117"/>
      <c r="G117" s="117"/>
      <c r="H117" s="117"/>
      <c r="I117" s="117"/>
      <c r="J117" s="120"/>
      <c r="K117" s="77"/>
      <c r="L117" s="77"/>
      <c r="M117" s="77"/>
      <c r="N117" s="77"/>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98"/>
      <c r="AM117" s="98"/>
      <c r="AN117" s="98"/>
      <c r="AO117" s="98"/>
      <c r="AP117" s="98"/>
      <c r="AQ117" s="112"/>
      <c r="AR117" s="112"/>
      <c r="AS117" s="113"/>
      <c r="AT117" s="113"/>
      <c r="AU117" s="98"/>
    </row>
    <row r="118" s="33" customFormat="1" ht="33" customHeight="1" spans="1:47">
      <c r="A118" s="62" t="s">
        <v>58</v>
      </c>
      <c r="B118" s="65" t="s">
        <v>616</v>
      </c>
      <c r="C118" s="117"/>
      <c r="D118" s="117"/>
      <c r="E118" s="117"/>
      <c r="F118" s="117"/>
      <c r="G118" s="117"/>
      <c r="H118" s="117"/>
      <c r="I118" s="117"/>
      <c r="J118" s="120"/>
      <c r="K118" s="77"/>
      <c r="L118" s="77"/>
      <c r="M118" s="77"/>
      <c r="N118" s="77"/>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98"/>
      <c r="AM118" s="98"/>
      <c r="AN118" s="98"/>
      <c r="AO118" s="98"/>
      <c r="AP118" s="98"/>
      <c r="AQ118" s="112"/>
      <c r="AR118" s="112"/>
      <c r="AS118" s="113"/>
      <c r="AT118" s="113"/>
      <c r="AU118" s="98"/>
    </row>
    <row r="119" s="33" customFormat="1" ht="33" customHeight="1" spans="1:47">
      <c r="A119" s="62" t="s">
        <v>58</v>
      </c>
      <c r="B119" s="65" t="s">
        <v>617</v>
      </c>
      <c r="C119" s="117"/>
      <c r="D119" s="117"/>
      <c r="E119" s="117"/>
      <c r="F119" s="117"/>
      <c r="G119" s="117"/>
      <c r="H119" s="117"/>
      <c r="I119" s="117"/>
      <c r="J119" s="120"/>
      <c r="K119" s="77"/>
      <c r="L119" s="77"/>
      <c r="M119" s="77"/>
      <c r="N119" s="77"/>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98"/>
      <c r="AM119" s="98"/>
      <c r="AN119" s="98"/>
      <c r="AO119" s="98"/>
      <c r="AP119" s="98"/>
      <c r="AQ119" s="112"/>
      <c r="AR119" s="112"/>
      <c r="AS119" s="113"/>
      <c r="AT119" s="113"/>
      <c r="AU119" s="98"/>
    </row>
    <row r="120" s="33" customFormat="1" ht="33" customHeight="1" spans="1:47">
      <c r="A120" s="62" t="s">
        <v>58</v>
      </c>
      <c r="B120" s="65" t="s">
        <v>618</v>
      </c>
      <c r="C120" s="117"/>
      <c r="D120" s="117"/>
      <c r="E120" s="117"/>
      <c r="F120" s="117"/>
      <c r="G120" s="117"/>
      <c r="H120" s="117"/>
      <c r="I120" s="117"/>
      <c r="J120" s="120"/>
      <c r="K120" s="77"/>
      <c r="L120" s="77"/>
      <c r="M120" s="77"/>
      <c r="N120" s="77"/>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98"/>
      <c r="AM120" s="98"/>
      <c r="AN120" s="98"/>
      <c r="AO120" s="98"/>
      <c r="AP120" s="98"/>
      <c r="AQ120" s="112"/>
      <c r="AR120" s="112"/>
      <c r="AS120" s="113"/>
      <c r="AT120" s="113"/>
      <c r="AU120" s="98"/>
    </row>
    <row r="121" s="36" customFormat="1" ht="45" customHeight="1" spans="1:47">
      <c r="A121" s="114" t="s">
        <v>54</v>
      </c>
      <c r="B121" s="115" t="s">
        <v>619</v>
      </c>
      <c r="C121" s="116"/>
      <c r="D121" s="116"/>
      <c r="E121" s="116"/>
      <c r="F121" s="116"/>
      <c r="G121" s="116"/>
      <c r="H121" s="116"/>
      <c r="I121" s="116"/>
      <c r="J121" s="118"/>
      <c r="K121" s="119"/>
      <c r="L121" s="119">
        <f>L122+L125+L129+L132+L136</f>
        <v>1</v>
      </c>
      <c r="M121" s="119"/>
      <c r="N121" s="119"/>
      <c r="O121" s="81">
        <f t="shared" ref="O121:T121" si="61">O122+O125+O129+O132+O136</f>
        <v>1200</v>
      </c>
      <c r="P121" s="81">
        <f t="shared" si="61"/>
        <v>1199.5</v>
      </c>
      <c r="Q121" s="81">
        <f t="shared" si="61"/>
        <v>0.5</v>
      </c>
      <c r="R121" s="81">
        <f t="shared" si="61"/>
        <v>0</v>
      </c>
      <c r="S121" s="81">
        <f t="shared" si="61"/>
        <v>0</v>
      </c>
      <c r="T121" s="81">
        <f t="shared" si="61"/>
        <v>0.5</v>
      </c>
      <c r="U121" s="81">
        <f t="shared" ref="U121:AI121" si="62">U122+U125+U129+U132+U136</f>
        <v>0</v>
      </c>
      <c r="V121" s="81">
        <f t="shared" si="62"/>
        <v>0</v>
      </c>
      <c r="W121" s="81">
        <f t="shared" si="62"/>
        <v>0</v>
      </c>
      <c r="X121" s="81">
        <f t="shared" si="62"/>
        <v>0</v>
      </c>
      <c r="Y121" s="81">
        <f t="shared" si="62"/>
        <v>0</v>
      </c>
      <c r="Z121" s="81">
        <f t="shared" si="62"/>
        <v>0</v>
      </c>
      <c r="AA121" s="81">
        <f t="shared" si="62"/>
        <v>0</v>
      </c>
      <c r="AB121" s="81">
        <f t="shared" si="62"/>
        <v>1199.5</v>
      </c>
      <c r="AC121" s="81">
        <f t="shared" si="62"/>
        <v>1199.5</v>
      </c>
      <c r="AD121" s="81">
        <f t="shared" si="62"/>
        <v>0</v>
      </c>
      <c r="AE121" s="81">
        <f t="shared" si="62"/>
        <v>0</v>
      </c>
      <c r="AF121" s="81">
        <f t="shared" si="62"/>
        <v>0</v>
      </c>
      <c r="AG121" s="81">
        <f t="shared" si="62"/>
        <v>0</v>
      </c>
      <c r="AH121" s="81">
        <f t="shared" si="62"/>
        <v>0</v>
      </c>
      <c r="AI121" s="81">
        <f t="shared" si="62"/>
        <v>0</v>
      </c>
      <c r="AJ121" s="81">
        <v>0</v>
      </c>
      <c r="AK121" s="81">
        <v>0</v>
      </c>
      <c r="AL121" s="122"/>
      <c r="AM121" s="122"/>
      <c r="AN121" s="122"/>
      <c r="AO121" s="122"/>
      <c r="AP121" s="122"/>
      <c r="AQ121" s="123"/>
      <c r="AR121" s="123"/>
      <c r="AS121" s="124"/>
      <c r="AT121" s="124"/>
      <c r="AU121" s="122"/>
    </row>
    <row r="122" s="36" customFormat="1" ht="48" customHeight="1" spans="1:47">
      <c r="A122" s="114" t="s">
        <v>56</v>
      </c>
      <c r="B122" s="115" t="s">
        <v>620</v>
      </c>
      <c r="C122" s="116"/>
      <c r="D122" s="116"/>
      <c r="E122" s="116"/>
      <c r="F122" s="116"/>
      <c r="G122" s="116"/>
      <c r="H122" s="116"/>
      <c r="I122" s="116"/>
      <c r="J122" s="118"/>
      <c r="K122" s="119">
        <f t="shared" ref="K122:T122" si="63">K123+K124</f>
        <v>0</v>
      </c>
      <c r="L122" s="119">
        <f t="shared" si="63"/>
        <v>0</v>
      </c>
      <c r="M122" s="119">
        <f t="shared" si="63"/>
        <v>0</v>
      </c>
      <c r="N122" s="119">
        <f t="shared" si="63"/>
        <v>0</v>
      </c>
      <c r="O122" s="81">
        <f t="shared" si="63"/>
        <v>0</v>
      </c>
      <c r="P122" s="81">
        <f t="shared" si="63"/>
        <v>0</v>
      </c>
      <c r="Q122" s="81">
        <f t="shared" si="63"/>
        <v>0</v>
      </c>
      <c r="R122" s="81">
        <f t="shared" si="63"/>
        <v>0</v>
      </c>
      <c r="S122" s="81">
        <f t="shared" si="63"/>
        <v>0</v>
      </c>
      <c r="T122" s="81">
        <f t="shared" si="63"/>
        <v>0</v>
      </c>
      <c r="U122" s="81">
        <f t="shared" ref="U122:AI122" si="64">U123+U124</f>
        <v>0</v>
      </c>
      <c r="V122" s="81">
        <f t="shared" si="64"/>
        <v>0</v>
      </c>
      <c r="W122" s="81">
        <f t="shared" si="64"/>
        <v>0</v>
      </c>
      <c r="X122" s="81">
        <f t="shared" si="64"/>
        <v>0</v>
      </c>
      <c r="Y122" s="81">
        <f t="shared" si="64"/>
        <v>0</v>
      </c>
      <c r="Z122" s="81">
        <f t="shared" si="64"/>
        <v>0</v>
      </c>
      <c r="AA122" s="81">
        <f t="shared" si="64"/>
        <v>0</v>
      </c>
      <c r="AB122" s="81">
        <f t="shared" si="64"/>
        <v>0</v>
      </c>
      <c r="AC122" s="81">
        <f t="shared" si="64"/>
        <v>0</v>
      </c>
      <c r="AD122" s="81">
        <f t="shared" si="64"/>
        <v>0</v>
      </c>
      <c r="AE122" s="81">
        <f t="shared" si="64"/>
        <v>0</v>
      </c>
      <c r="AF122" s="81">
        <f t="shared" si="64"/>
        <v>0</v>
      </c>
      <c r="AG122" s="81">
        <f t="shared" si="64"/>
        <v>0</v>
      </c>
      <c r="AH122" s="81">
        <f t="shared" si="64"/>
        <v>0</v>
      </c>
      <c r="AI122" s="81">
        <f t="shared" si="64"/>
        <v>0</v>
      </c>
      <c r="AJ122" s="81">
        <v>0</v>
      </c>
      <c r="AK122" s="81">
        <v>0</v>
      </c>
      <c r="AL122" s="122"/>
      <c r="AM122" s="122"/>
      <c r="AN122" s="122"/>
      <c r="AO122" s="122"/>
      <c r="AP122" s="122"/>
      <c r="AQ122" s="123"/>
      <c r="AR122" s="123"/>
      <c r="AS122" s="124"/>
      <c r="AT122" s="124"/>
      <c r="AU122" s="122"/>
    </row>
    <row r="123" s="33" customFormat="1" ht="33" customHeight="1" spans="1:47">
      <c r="A123" s="62" t="s">
        <v>58</v>
      </c>
      <c r="B123" s="65" t="s">
        <v>621</v>
      </c>
      <c r="C123" s="117"/>
      <c r="D123" s="117"/>
      <c r="E123" s="117"/>
      <c r="F123" s="117"/>
      <c r="G123" s="117"/>
      <c r="H123" s="117"/>
      <c r="I123" s="117"/>
      <c r="J123" s="120"/>
      <c r="K123" s="77"/>
      <c r="L123" s="77"/>
      <c r="M123" s="77"/>
      <c r="N123" s="77"/>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98"/>
      <c r="AM123" s="98"/>
      <c r="AN123" s="98"/>
      <c r="AO123" s="98"/>
      <c r="AP123" s="98"/>
      <c r="AQ123" s="112"/>
      <c r="AR123" s="112"/>
      <c r="AS123" s="113"/>
      <c r="AT123" s="113"/>
      <c r="AU123" s="98"/>
    </row>
    <row r="124" s="33" customFormat="1" ht="33" customHeight="1" spans="1:47">
      <c r="A124" s="62" t="s">
        <v>58</v>
      </c>
      <c r="B124" s="65" t="s">
        <v>622</v>
      </c>
      <c r="C124" s="117"/>
      <c r="D124" s="117"/>
      <c r="E124" s="117"/>
      <c r="F124" s="117"/>
      <c r="G124" s="117"/>
      <c r="H124" s="117"/>
      <c r="I124" s="117"/>
      <c r="J124" s="120"/>
      <c r="K124" s="77"/>
      <c r="L124" s="77"/>
      <c r="M124" s="77"/>
      <c r="N124" s="77"/>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98"/>
      <c r="AM124" s="98"/>
      <c r="AN124" s="98"/>
      <c r="AO124" s="98"/>
      <c r="AP124" s="98"/>
      <c r="AQ124" s="112"/>
      <c r="AR124" s="112"/>
      <c r="AS124" s="113"/>
      <c r="AT124" s="113"/>
      <c r="AU124" s="98"/>
    </row>
    <row r="125" s="36" customFormat="1" ht="48" customHeight="1" spans="1:47">
      <c r="A125" s="114" t="s">
        <v>56</v>
      </c>
      <c r="B125" s="115" t="s">
        <v>623</v>
      </c>
      <c r="C125" s="116"/>
      <c r="D125" s="116"/>
      <c r="E125" s="116"/>
      <c r="F125" s="116"/>
      <c r="G125" s="116"/>
      <c r="H125" s="116"/>
      <c r="I125" s="116"/>
      <c r="J125" s="118"/>
      <c r="K125" s="119">
        <f t="shared" ref="K125:T125" si="65">K126+K127+K128</f>
        <v>0</v>
      </c>
      <c r="L125" s="119">
        <f t="shared" si="65"/>
        <v>0</v>
      </c>
      <c r="M125" s="119">
        <f t="shared" si="65"/>
        <v>0</v>
      </c>
      <c r="N125" s="119">
        <f t="shared" si="65"/>
        <v>0</v>
      </c>
      <c r="O125" s="81">
        <f t="shared" si="65"/>
        <v>0</v>
      </c>
      <c r="P125" s="81">
        <f t="shared" si="65"/>
        <v>0</v>
      </c>
      <c r="Q125" s="81">
        <f t="shared" si="65"/>
        <v>0</v>
      </c>
      <c r="R125" s="81">
        <f t="shared" si="65"/>
        <v>0</v>
      </c>
      <c r="S125" s="81">
        <f t="shared" si="65"/>
        <v>0</v>
      </c>
      <c r="T125" s="81">
        <f t="shared" si="65"/>
        <v>0</v>
      </c>
      <c r="U125" s="81">
        <f t="shared" ref="U125:AI125" si="66">U126+U127+U128</f>
        <v>0</v>
      </c>
      <c r="V125" s="81">
        <f t="shared" si="66"/>
        <v>0</v>
      </c>
      <c r="W125" s="81">
        <f t="shared" si="66"/>
        <v>0</v>
      </c>
      <c r="X125" s="81">
        <f t="shared" si="66"/>
        <v>0</v>
      </c>
      <c r="Y125" s="81">
        <f t="shared" si="66"/>
        <v>0</v>
      </c>
      <c r="Z125" s="81">
        <f t="shared" si="66"/>
        <v>0</v>
      </c>
      <c r="AA125" s="81">
        <f t="shared" si="66"/>
        <v>0</v>
      </c>
      <c r="AB125" s="81">
        <f t="shared" si="66"/>
        <v>0</v>
      </c>
      <c r="AC125" s="81">
        <f t="shared" si="66"/>
        <v>0</v>
      </c>
      <c r="AD125" s="81">
        <f t="shared" si="66"/>
        <v>0</v>
      </c>
      <c r="AE125" s="81">
        <f t="shared" si="66"/>
        <v>0</v>
      </c>
      <c r="AF125" s="81">
        <f t="shared" si="66"/>
        <v>0</v>
      </c>
      <c r="AG125" s="81">
        <f t="shared" si="66"/>
        <v>0</v>
      </c>
      <c r="AH125" s="81">
        <f t="shared" si="66"/>
        <v>0</v>
      </c>
      <c r="AI125" s="81">
        <f t="shared" si="66"/>
        <v>0</v>
      </c>
      <c r="AJ125" s="81">
        <v>0</v>
      </c>
      <c r="AK125" s="81">
        <v>0</v>
      </c>
      <c r="AL125" s="122"/>
      <c r="AM125" s="122"/>
      <c r="AN125" s="122"/>
      <c r="AO125" s="122"/>
      <c r="AP125" s="122"/>
      <c r="AQ125" s="123"/>
      <c r="AR125" s="123"/>
      <c r="AS125" s="124"/>
      <c r="AT125" s="124"/>
      <c r="AU125" s="122"/>
    </row>
    <row r="126" s="33" customFormat="1" ht="33" customHeight="1" spans="1:47">
      <c r="A126" s="62" t="s">
        <v>58</v>
      </c>
      <c r="B126" s="65" t="s">
        <v>624</v>
      </c>
      <c r="C126" s="117"/>
      <c r="D126" s="117"/>
      <c r="E126" s="117"/>
      <c r="F126" s="117"/>
      <c r="G126" s="117"/>
      <c r="H126" s="117"/>
      <c r="I126" s="117"/>
      <c r="J126" s="120"/>
      <c r="K126" s="77"/>
      <c r="L126" s="77"/>
      <c r="M126" s="77"/>
      <c r="N126" s="77"/>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98"/>
      <c r="AM126" s="98"/>
      <c r="AN126" s="98"/>
      <c r="AO126" s="98"/>
      <c r="AP126" s="98"/>
      <c r="AQ126" s="112"/>
      <c r="AR126" s="112"/>
      <c r="AS126" s="113"/>
      <c r="AT126" s="113"/>
      <c r="AU126" s="98"/>
    </row>
    <row r="127" s="33" customFormat="1" ht="33" customHeight="1" spans="1:47">
      <c r="A127" s="62" t="s">
        <v>58</v>
      </c>
      <c r="B127" s="65" t="s">
        <v>625</v>
      </c>
      <c r="C127" s="117"/>
      <c r="D127" s="117"/>
      <c r="E127" s="117"/>
      <c r="F127" s="117"/>
      <c r="G127" s="117"/>
      <c r="H127" s="117"/>
      <c r="I127" s="117"/>
      <c r="J127" s="120"/>
      <c r="K127" s="77"/>
      <c r="L127" s="77"/>
      <c r="M127" s="77"/>
      <c r="N127" s="77"/>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98"/>
      <c r="AM127" s="98"/>
      <c r="AN127" s="98"/>
      <c r="AO127" s="98"/>
      <c r="AP127" s="98"/>
      <c r="AQ127" s="112"/>
      <c r="AR127" s="112"/>
      <c r="AS127" s="113"/>
      <c r="AT127" s="113"/>
      <c r="AU127" s="98"/>
    </row>
    <row r="128" s="33" customFormat="1" ht="33" customHeight="1" spans="1:47">
      <c r="A128" s="62" t="s">
        <v>58</v>
      </c>
      <c r="B128" s="65" t="s">
        <v>626</v>
      </c>
      <c r="C128" s="117"/>
      <c r="D128" s="117"/>
      <c r="E128" s="117"/>
      <c r="F128" s="117"/>
      <c r="G128" s="117"/>
      <c r="H128" s="117"/>
      <c r="I128" s="117"/>
      <c r="J128" s="120"/>
      <c r="K128" s="77"/>
      <c r="L128" s="77"/>
      <c r="M128" s="77"/>
      <c r="N128" s="77"/>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98"/>
      <c r="AM128" s="98"/>
      <c r="AN128" s="98"/>
      <c r="AO128" s="98"/>
      <c r="AP128" s="98"/>
      <c r="AQ128" s="112"/>
      <c r="AR128" s="112"/>
      <c r="AS128" s="113"/>
      <c r="AT128" s="113"/>
      <c r="AU128" s="98"/>
    </row>
    <row r="129" s="36" customFormat="1" ht="48" customHeight="1" spans="1:47">
      <c r="A129" s="114" t="s">
        <v>56</v>
      </c>
      <c r="B129" s="115" t="s">
        <v>627</v>
      </c>
      <c r="C129" s="116"/>
      <c r="D129" s="116"/>
      <c r="E129" s="116"/>
      <c r="F129" s="116"/>
      <c r="G129" s="116"/>
      <c r="H129" s="116"/>
      <c r="I129" s="116"/>
      <c r="J129" s="118"/>
      <c r="K129" s="119">
        <f t="shared" ref="K129:T129" si="67">K130+K131</f>
        <v>0</v>
      </c>
      <c r="L129" s="119">
        <f t="shared" si="67"/>
        <v>0</v>
      </c>
      <c r="M129" s="119">
        <f t="shared" si="67"/>
        <v>0</v>
      </c>
      <c r="N129" s="119">
        <f t="shared" si="67"/>
        <v>0</v>
      </c>
      <c r="O129" s="81">
        <f t="shared" si="67"/>
        <v>0</v>
      </c>
      <c r="P129" s="81">
        <f t="shared" si="67"/>
        <v>0</v>
      </c>
      <c r="Q129" s="81">
        <f t="shared" si="67"/>
        <v>0</v>
      </c>
      <c r="R129" s="81">
        <f t="shared" si="67"/>
        <v>0</v>
      </c>
      <c r="S129" s="81">
        <f t="shared" si="67"/>
        <v>0</v>
      </c>
      <c r="T129" s="81">
        <f t="shared" si="67"/>
        <v>0</v>
      </c>
      <c r="U129" s="81">
        <f t="shared" ref="U129:AI129" si="68">U130+U131</f>
        <v>0</v>
      </c>
      <c r="V129" s="81">
        <f t="shared" si="68"/>
        <v>0</v>
      </c>
      <c r="W129" s="81">
        <f t="shared" si="68"/>
        <v>0</v>
      </c>
      <c r="X129" s="81">
        <f t="shared" si="68"/>
        <v>0</v>
      </c>
      <c r="Y129" s="81">
        <f t="shared" si="68"/>
        <v>0</v>
      </c>
      <c r="Z129" s="81">
        <f t="shared" si="68"/>
        <v>0</v>
      </c>
      <c r="AA129" s="81">
        <f t="shared" si="68"/>
        <v>0</v>
      </c>
      <c r="AB129" s="81">
        <f t="shared" si="68"/>
        <v>0</v>
      </c>
      <c r="AC129" s="81">
        <f t="shared" si="68"/>
        <v>0</v>
      </c>
      <c r="AD129" s="81">
        <f t="shared" si="68"/>
        <v>0</v>
      </c>
      <c r="AE129" s="81">
        <f t="shared" si="68"/>
        <v>0</v>
      </c>
      <c r="AF129" s="81">
        <f t="shared" si="68"/>
        <v>0</v>
      </c>
      <c r="AG129" s="81">
        <f t="shared" si="68"/>
        <v>0</v>
      </c>
      <c r="AH129" s="81">
        <f t="shared" si="68"/>
        <v>0</v>
      </c>
      <c r="AI129" s="81">
        <f t="shared" si="68"/>
        <v>0</v>
      </c>
      <c r="AJ129" s="81">
        <v>0</v>
      </c>
      <c r="AK129" s="81">
        <v>0</v>
      </c>
      <c r="AL129" s="122"/>
      <c r="AM129" s="122"/>
      <c r="AN129" s="122"/>
      <c r="AO129" s="122"/>
      <c r="AP129" s="122"/>
      <c r="AQ129" s="123"/>
      <c r="AR129" s="123"/>
      <c r="AS129" s="124"/>
      <c r="AT129" s="124"/>
      <c r="AU129" s="122"/>
    </row>
    <row r="130" s="33" customFormat="1" ht="33" customHeight="1" spans="1:47">
      <c r="A130" s="62" t="s">
        <v>58</v>
      </c>
      <c r="B130" s="65" t="s">
        <v>628</v>
      </c>
      <c r="C130" s="117"/>
      <c r="D130" s="117"/>
      <c r="E130" s="117"/>
      <c r="F130" s="117"/>
      <c r="G130" s="117"/>
      <c r="H130" s="117"/>
      <c r="I130" s="117"/>
      <c r="J130" s="120"/>
      <c r="K130" s="77"/>
      <c r="L130" s="77"/>
      <c r="M130" s="77"/>
      <c r="N130" s="77"/>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98"/>
      <c r="AM130" s="98"/>
      <c r="AN130" s="98"/>
      <c r="AO130" s="98"/>
      <c r="AP130" s="98"/>
      <c r="AQ130" s="112"/>
      <c r="AR130" s="112"/>
      <c r="AS130" s="113"/>
      <c r="AT130" s="113"/>
      <c r="AU130" s="98"/>
    </row>
    <row r="131" s="33" customFormat="1" ht="33" customHeight="1" spans="1:47">
      <c r="A131" s="62" t="s">
        <v>58</v>
      </c>
      <c r="B131" s="65" t="s">
        <v>629</v>
      </c>
      <c r="C131" s="117"/>
      <c r="D131" s="117"/>
      <c r="E131" s="117"/>
      <c r="F131" s="117"/>
      <c r="G131" s="117"/>
      <c r="H131" s="117"/>
      <c r="I131" s="117"/>
      <c r="J131" s="120"/>
      <c r="K131" s="77"/>
      <c r="L131" s="77"/>
      <c r="M131" s="77"/>
      <c r="N131" s="77"/>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98"/>
      <c r="AM131" s="98"/>
      <c r="AN131" s="98"/>
      <c r="AO131" s="98"/>
      <c r="AP131" s="98"/>
      <c r="AQ131" s="112"/>
      <c r="AR131" s="112"/>
      <c r="AS131" s="113"/>
      <c r="AT131" s="113"/>
      <c r="AU131" s="98"/>
    </row>
    <row r="132" s="36" customFormat="1" ht="48" customHeight="1" spans="1:47">
      <c r="A132" s="114" t="s">
        <v>56</v>
      </c>
      <c r="B132" s="115" t="s">
        <v>630</v>
      </c>
      <c r="C132" s="116"/>
      <c r="D132" s="116"/>
      <c r="E132" s="116"/>
      <c r="F132" s="116"/>
      <c r="G132" s="116"/>
      <c r="H132" s="116"/>
      <c r="I132" s="116"/>
      <c r="J132" s="118"/>
      <c r="K132" s="119">
        <f t="shared" ref="K132:T132" si="69">K133+K134+K135</f>
        <v>0</v>
      </c>
      <c r="L132" s="119">
        <f t="shared" si="69"/>
        <v>0</v>
      </c>
      <c r="M132" s="119">
        <f t="shared" si="69"/>
        <v>0</v>
      </c>
      <c r="N132" s="119">
        <f t="shared" si="69"/>
        <v>0</v>
      </c>
      <c r="O132" s="81">
        <f t="shared" si="69"/>
        <v>0</v>
      </c>
      <c r="P132" s="81">
        <f t="shared" si="69"/>
        <v>0</v>
      </c>
      <c r="Q132" s="81">
        <f t="shared" si="69"/>
        <v>0</v>
      </c>
      <c r="R132" s="81">
        <f t="shared" si="69"/>
        <v>0</v>
      </c>
      <c r="S132" s="81">
        <f t="shared" si="69"/>
        <v>0</v>
      </c>
      <c r="T132" s="81">
        <f t="shared" si="69"/>
        <v>0</v>
      </c>
      <c r="U132" s="81">
        <f t="shared" ref="U132:AI132" si="70">U133+U134+U135</f>
        <v>0</v>
      </c>
      <c r="V132" s="81">
        <f t="shared" si="70"/>
        <v>0</v>
      </c>
      <c r="W132" s="81">
        <f t="shared" si="70"/>
        <v>0</v>
      </c>
      <c r="X132" s="81">
        <f t="shared" si="70"/>
        <v>0</v>
      </c>
      <c r="Y132" s="81">
        <f t="shared" si="70"/>
        <v>0</v>
      </c>
      <c r="Z132" s="81">
        <f t="shared" si="70"/>
        <v>0</v>
      </c>
      <c r="AA132" s="81">
        <f t="shared" si="70"/>
        <v>0</v>
      </c>
      <c r="AB132" s="81">
        <f t="shared" si="70"/>
        <v>0</v>
      </c>
      <c r="AC132" s="81">
        <f t="shared" si="70"/>
        <v>0</v>
      </c>
      <c r="AD132" s="81">
        <f t="shared" si="70"/>
        <v>0</v>
      </c>
      <c r="AE132" s="81">
        <f t="shared" si="70"/>
        <v>0</v>
      </c>
      <c r="AF132" s="81">
        <f t="shared" si="70"/>
        <v>0</v>
      </c>
      <c r="AG132" s="81">
        <f t="shared" si="70"/>
        <v>0</v>
      </c>
      <c r="AH132" s="81">
        <f t="shared" si="70"/>
        <v>0</v>
      </c>
      <c r="AI132" s="81">
        <f t="shared" si="70"/>
        <v>0</v>
      </c>
      <c r="AJ132" s="81">
        <v>0</v>
      </c>
      <c r="AK132" s="81">
        <v>0</v>
      </c>
      <c r="AL132" s="122"/>
      <c r="AM132" s="122"/>
      <c r="AN132" s="122"/>
      <c r="AO132" s="122"/>
      <c r="AP132" s="122"/>
      <c r="AQ132" s="123"/>
      <c r="AR132" s="123"/>
      <c r="AS132" s="124"/>
      <c r="AT132" s="124"/>
      <c r="AU132" s="122"/>
    </row>
    <row r="133" s="33" customFormat="1" ht="33" customHeight="1" spans="1:47">
      <c r="A133" s="62" t="s">
        <v>58</v>
      </c>
      <c r="B133" s="65" t="s">
        <v>631</v>
      </c>
      <c r="C133" s="117"/>
      <c r="D133" s="117"/>
      <c r="E133" s="117"/>
      <c r="F133" s="117"/>
      <c r="G133" s="117"/>
      <c r="H133" s="117"/>
      <c r="I133" s="117"/>
      <c r="J133" s="120"/>
      <c r="K133" s="77"/>
      <c r="L133" s="77"/>
      <c r="M133" s="77"/>
      <c r="N133" s="77"/>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98"/>
      <c r="AM133" s="98"/>
      <c r="AN133" s="98"/>
      <c r="AO133" s="98"/>
      <c r="AP133" s="98"/>
      <c r="AQ133" s="112"/>
      <c r="AR133" s="112"/>
      <c r="AS133" s="113"/>
      <c r="AT133" s="113"/>
      <c r="AU133" s="98"/>
    </row>
    <row r="134" s="33" customFormat="1" ht="33" customHeight="1" spans="1:47">
      <c r="A134" s="62" t="s">
        <v>58</v>
      </c>
      <c r="B134" s="65" t="s">
        <v>632</v>
      </c>
      <c r="C134" s="117"/>
      <c r="D134" s="117"/>
      <c r="E134" s="117"/>
      <c r="F134" s="117"/>
      <c r="G134" s="117"/>
      <c r="H134" s="117"/>
      <c r="I134" s="117"/>
      <c r="J134" s="120"/>
      <c r="K134" s="77"/>
      <c r="L134" s="77"/>
      <c r="M134" s="77"/>
      <c r="N134" s="77"/>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98"/>
      <c r="AM134" s="98"/>
      <c r="AN134" s="98"/>
      <c r="AO134" s="98"/>
      <c r="AP134" s="98"/>
      <c r="AQ134" s="112"/>
      <c r="AR134" s="112"/>
      <c r="AS134" s="113"/>
      <c r="AT134" s="113"/>
      <c r="AU134" s="98"/>
    </row>
    <row r="135" s="33" customFormat="1" ht="33" customHeight="1" spans="1:47">
      <c r="A135" s="62" t="s">
        <v>58</v>
      </c>
      <c r="B135" s="65" t="s">
        <v>633</v>
      </c>
      <c r="C135" s="117"/>
      <c r="D135" s="117"/>
      <c r="E135" s="117"/>
      <c r="F135" s="117"/>
      <c r="G135" s="117"/>
      <c r="H135" s="117"/>
      <c r="I135" s="117"/>
      <c r="J135" s="120"/>
      <c r="K135" s="77"/>
      <c r="L135" s="77"/>
      <c r="M135" s="77"/>
      <c r="N135" s="77"/>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98"/>
      <c r="AM135" s="98"/>
      <c r="AN135" s="98"/>
      <c r="AO135" s="98"/>
      <c r="AP135" s="98"/>
      <c r="AQ135" s="112"/>
      <c r="AR135" s="112"/>
      <c r="AS135" s="113"/>
      <c r="AT135" s="113"/>
      <c r="AU135" s="98"/>
    </row>
    <row r="136" s="36" customFormat="1" ht="48" customHeight="1" spans="1:47">
      <c r="A136" s="114" t="s">
        <v>56</v>
      </c>
      <c r="B136" s="115" t="s">
        <v>634</v>
      </c>
      <c r="C136" s="116"/>
      <c r="D136" s="116"/>
      <c r="E136" s="116"/>
      <c r="F136" s="116"/>
      <c r="G136" s="116"/>
      <c r="H136" s="116"/>
      <c r="I136" s="116"/>
      <c r="J136" s="118"/>
      <c r="K136" s="119">
        <f t="shared" ref="K136:T136" si="71">K137</f>
        <v>1000</v>
      </c>
      <c r="L136" s="119">
        <f t="shared" si="71"/>
        <v>1</v>
      </c>
      <c r="M136" s="119">
        <f t="shared" si="71"/>
        <v>1000</v>
      </c>
      <c r="N136" s="119">
        <f t="shared" si="71"/>
        <v>1000</v>
      </c>
      <c r="O136" s="81">
        <f t="shared" si="71"/>
        <v>1200</v>
      </c>
      <c r="P136" s="81">
        <f t="shared" si="71"/>
        <v>1199.5</v>
      </c>
      <c r="Q136" s="81">
        <f t="shared" si="71"/>
        <v>0.5</v>
      </c>
      <c r="R136" s="81">
        <f t="shared" si="71"/>
        <v>0</v>
      </c>
      <c r="S136" s="81">
        <f t="shared" si="71"/>
        <v>0</v>
      </c>
      <c r="T136" s="81">
        <f t="shared" si="71"/>
        <v>0.5</v>
      </c>
      <c r="U136" s="81">
        <f t="shared" ref="U136:AI136" si="72">U137</f>
        <v>0</v>
      </c>
      <c r="V136" s="81">
        <f t="shared" si="72"/>
        <v>0</v>
      </c>
      <c r="W136" s="81">
        <f t="shared" si="72"/>
        <v>0</v>
      </c>
      <c r="X136" s="81">
        <f t="shared" si="72"/>
        <v>0</v>
      </c>
      <c r="Y136" s="81">
        <f t="shared" si="72"/>
        <v>0</v>
      </c>
      <c r="Z136" s="81">
        <f t="shared" si="72"/>
        <v>0</v>
      </c>
      <c r="AA136" s="81">
        <f t="shared" si="72"/>
        <v>0</v>
      </c>
      <c r="AB136" s="81">
        <f t="shared" si="72"/>
        <v>1199.5</v>
      </c>
      <c r="AC136" s="81">
        <f t="shared" si="72"/>
        <v>1199.5</v>
      </c>
      <c r="AD136" s="81">
        <f t="shared" si="72"/>
        <v>0</v>
      </c>
      <c r="AE136" s="81">
        <f t="shared" si="72"/>
        <v>0</v>
      </c>
      <c r="AF136" s="81">
        <f t="shared" si="72"/>
        <v>0</v>
      </c>
      <c r="AG136" s="81">
        <f t="shared" si="72"/>
        <v>0</v>
      </c>
      <c r="AH136" s="81">
        <f t="shared" si="72"/>
        <v>0</v>
      </c>
      <c r="AI136" s="81">
        <f t="shared" si="72"/>
        <v>0</v>
      </c>
      <c r="AJ136" s="81">
        <v>0</v>
      </c>
      <c r="AK136" s="81">
        <v>0</v>
      </c>
      <c r="AL136" s="122"/>
      <c r="AM136" s="122"/>
      <c r="AN136" s="122"/>
      <c r="AO136" s="122"/>
      <c r="AP136" s="122"/>
      <c r="AQ136" s="123"/>
      <c r="AR136" s="123"/>
      <c r="AS136" s="124"/>
      <c r="AT136" s="124"/>
      <c r="AU136" s="122"/>
    </row>
    <row r="137" s="33" customFormat="1" ht="33" customHeight="1" spans="1:47">
      <c r="A137" s="62" t="s">
        <v>58</v>
      </c>
      <c r="B137" s="65" t="s">
        <v>634</v>
      </c>
      <c r="C137" s="117"/>
      <c r="D137" s="117"/>
      <c r="E137" s="117"/>
      <c r="F137" s="117"/>
      <c r="G137" s="117"/>
      <c r="H137" s="117"/>
      <c r="I137" s="117"/>
      <c r="J137" s="120"/>
      <c r="K137" s="77">
        <f t="shared" ref="K137:T137" si="73">SUM(K138)</f>
        <v>1000</v>
      </c>
      <c r="L137" s="77">
        <f t="shared" si="73"/>
        <v>1</v>
      </c>
      <c r="M137" s="77">
        <f t="shared" si="73"/>
        <v>1000</v>
      </c>
      <c r="N137" s="77">
        <f t="shared" si="73"/>
        <v>1000</v>
      </c>
      <c r="O137" s="79">
        <f t="shared" si="73"/>
        <v>1200</v>
      </c>
      <c r="P137" s="79">
        <f t="shared" si="73"/>
        <v>1199.5</v>
      </c>
      <c r="Q137" s="79">
        <f t="shared" si="73"/>
        <v>0.5</v>
      </c>
      <c r="R137" s="79">
        <f t="shared" si="73"/>
        <v>0</v>
      </c>
      <c r="S137" s="79">
        <f t="shared" si="73"/>
        <v>0</v>
      </c>
      <c r="T137" s="79">
        <f t="shared" si="73"/>
        <v>0.5</v>
      </c>
      <c r="U137" s="79">
        <f t="shared" ref="U137:AK137" si="74">SUM(U138)</f>
        <v>0</v>
      </c>
      <c r="V137" s="79">
        <f t="shared" si="74"/>
        <v>0</v>
      </c>
      <c r="W137" s="79">
        <f t="shared" si="74"/>
        <v>0</v>
      </c>
      <c r="X137" s="79">
        <f t="shared" si="74"/>
        <v>0</v>
      </c>
      <c r="Y137" s="79">
        <f t="shared" si="74"/>
        <v>0</v>
      </c>
      <c r="Z137" s="79">
        <f t="shared" si="74"/>
        <v>0</v>
      </c>
      <c r="AA137" s="79">
        <f t="shared" si="74"/>
        <v>0</v>
      </c>
      <c r="AB137" s="79">
        <f t="shared" si="74"/>
        <v>1199.5</v>
      </c>
      <c r="AC137" s="79">
        <f t="shared" si="74"/>
        <v>1199.5</v>
      </c>
      <c r="AD137" s="79">
        <f t="shared" si="74"/>
        <v>0</v>
      </c>
      <c r="AE137" s="79">
        <f t="shared" si="74"/>
        <v>0</v>
      </c>
      <c r="AF137" s="79">
        <f t="shared" si="74"/>
        <v>0</v>
      </c>
      <c r="AG137" s="79">
        <f t="shared" si="74"/>
        <v>0</v>
      </c>
      <c r="AH137" s="79">
        <f t="shared" si="74"/>
        <v>0</v>
      </c>
      <c r="AI137" s="79">
        <f t="shared" si="74"/>
        <v>0</v>
      </c>
      <c r="AJ137" s="79">
        <f t="shared" si="74"/>
        <v>0</v>
      </c>
      <c r="AK137" s="79">
        <f t="shared" si="74"/>
        <v>0</v>
      </c>
      <c r="AL137" s="98"/>
      <c r="AM137" s="98"/>
      <c r="AN137" s="98"/>
      <c r="AO137" s="98"/>
      <c r="AP137" s="98"/>
      <c r="AQ137" s="112"/>
      <c r="AR137" s="112"/>
      <c r="AS137" s="113"/>
      <c r="AT137" s="113"/>
      <c r="AU137" s="98"/>
    </row>
    <row r="138" s="32" customFormat="1" ht="408" customHeight="1" spans="1:47">
      <c r="A138" s="60">
        <f>SUBTOTAL(103,$D$10:D138)</f>
        <v>80</v>
      </c>
      <c r="B138" s="61" t="s">
        <v>635</v>
      </c>
      <c r="C138" s="61">
        <v>2025</v>
      </c>
      <c r="D138" s="61" t="s">
        <v>636</v>
      </c>
      <c r="E138" s="61" t="s">
        <v>634</v>
      </c>
      <c r="F138" s="61" t="s">
        <v>634</v>
      </c>
      <c r="G138" s="61" t="s">
        <v>62</v>
      </c>
      <c r="H138" s="61" t="s">
        <v>75</v>
      </c>
      <c r="I138" s="61" t="s">
        <v>76</v>
      </c>
      <c r="J138" s="135" t="s">
        <v>637</v>
      </c>
      <c r="K138" s="83">
        <v>1000</v>
      </c>
      <c r="L138" s="83">
        <v>1</v>
      </c>
      <c r="M138" s="83">
        <v>1000</v>
      </c>
      <c r="N138" s="83">
        <v>1000</v>
      </c>
      <c r="O138" s="84">
        <v>1200</v>
      </c>
      <c r="P138" s="84">
        <f>R138+S138+U138+W138+X138+Z138+AA138+AC138+AD138+AG138+AH138</f>
        <v>1199.5</v>
      </c>
      <c r="Q138" s="84">
        <f>R138+S138+T138+U138+V138+W138+X138+Y138+Z138+AA138</f>
        <v>0.5</v>
      </c>
      <c r="R138" s="84">
        <v>0</v>
      </c>
      <c r="S138" s="84">
        <v>0</v>
      </c>
      <c r="T138" s="84">
        <v>0.5</v>
      </c>
      <c r="U138" s="84"/>
      <c r="V138" s="84"/>
      <c r="W138" s="84"/>
      <c r="X138" s="84">
        <v>0</v>
      </c>
      <c r="Y138" s="84"/>
      <c r="Z138" s="84"/>
      <c r="AA138" s="84"/>
      <c r="AB138" s="84">
        <f>AC138+AD138+AE138</f>
        <v>1199.5</v>
      </c>
      <c r="AC138" s="84">
        <v>1199.5</v>
      </c>
      <c r="AD138" s="84">
        <v>0</v>
      </c>
      <c r="AE138" s="84">
        <v>0</v>
      </c>
      <c r="AF138" s="84">
        <v>0</v>
      </c>
      <c r="AG138" s="84">
        <v>0</v>
      </c>
      <c r="AH138" s="84">
        <v>0</v>
      </c>
      <c r="AI138" s="84"/>
      <c r="AJ138" s="84"/>
      <c r="AK138" s="84"/>
      <c r="AL138" s="83" t="s">
        <v>638</v>
      </c>
      <c r="AM138" s="83" t="s">
        <v>639</v>
      </c>
      <c r="AN138" s="83" t="s">
        <v>638</v>
      </c>
      <c r="AO138" s="83" t="s">
        <v>639</v>
      </c>
      <c r="AP138" s="83" t="s">
        <v>96</v>
      </c>
      <c r="AQ138" s="109" t="s">
        <v>640</v>
      </c>
      <c r="AR138" s="87" t="s">
        <v>641</v>
      </c>
      <c r="AS138" s="105">
        <v>45595</v>
      </c>
      <c r="AT138" s="106" t="s">
        <v>71</v>
      </c>
      <c r="AU138" s="83"/>
    </row>
    <row r="139" s="36" customFormat="1" ht="45" customHeight="1" spans="1:47">
      <c r="A139" s="114" t="s">
        <v>54</v>
      </c>
      <c r="B139" s="115" t="s">
        <v>642</v>
      </c>
      <c r="C139" s="116"/>
      <c r="D139" s="116"/>
      <c r="E139" s="116"/>
      <c r="F139" s="116"/>
      <c r="G139" s="116"/>
      <c r="H139" s="116"/>
      <c r="I139" s="116"/>
      <c r="J139" s="118"/>
      <c r="K139" s="119"/>
      <c r="L139" s="119">
        <f>L140+L178+L193</f>
        <v>43</v>
      </c>
      <c r="M139" s="119"/>
      <c r="N139" s="119"/>
      <c r="O139" s="81">
        <f t="shared" ref="O139:T139" si="75">O140+O178+O193</f>
        <v>51201.154703</v>
      </c>
      <c r="P139" s="81">
        <f t="shared" si="75"/>
        <v>12757.226746</v>
      </c>
      <c r="Q139" s="81">
        <f t="shared" si="75"/>
        <v>20399.029361</v>
      </c>
      <c r="R139" s="81">
        <f t="shared" si="75"/>
        <v>4166.502783</v>
      </c>
      <c r="S139" s="81">
        <f t="shared" si="75"/>
        <v>461.832796</v>
      </c>
      <c r="T139" s="81">
        <f t="shared" si="75"/>
        <v>13083.693782</v>
      </c>
      <c r="U139" s="81">
        <f t="shared" ref="U139:AI139" si="76">U140+U178+U193</f>
        <v>1517</v>
      </c>
      <c r="V139" s="81">
        <f t="shared" si="76"/>
        <v>1170</v>
      </c>
      <c r="W139" s="81">
        <f t="shared" si="76"/>
        <v>0</v>
      </c>
      <c r="X139" s="81">
        <f t="shared" si="76"/>
        <v>0</v>
      </c>
      <c r="Y139" s="81">
        <f t="shared" si="76"/>
        <v>0</v>
      </c>
      <c r="Z139" s="81">
        <f t="shared" si="76"/>
        <v>0</v>
      </c>
      <c r="AA139" s="81">
        <f t="shared" si="76"/>
        <v>0</v>
      </c>
      <c r="AB139" s="81">
        <f t="shared" si="76"/>
        <v>29681.375342</v>
      </c>
      <c r="AC139" s="81">
        <f t="shared" si="76"/>
        <v>5411.025935</v>
      </c>
      <c r="AD139" s="81">
        <f t="shared" si="76"/>
        <v>1080.115232</v>
      </c>
      <c r="AE139" s="81">
        <f t="shared" si="76"/>
        <v>23190.234175</v>
      </c>
      <c r="AF139" s="81">
        <f t="shared" si="76"/>
        <v>1000</v>
      </c>
      <c r="AG139" s="81">
        <f t="shared" si="76"/>
        <v>6.95</v>
      </c>
      <c r="AH139" s="81">
        <f t="shared" si="76"/>
        <v>113.8</v>
      </c>
      <c r="AI139" s="81">
        <f t="shared" si="76"/>
        <v>0</v>
      </c>
      <c r="AJ139" s="81">
        <v>0</v>
      </c>
      <c r="AK139" s="81">
        <v>0</v>
      </c>
      <c r="AL139" s="122"/>
      <c r="AM139" s="122"/>
      <c r="AN139" s="122"/>
      <c r="AO139" s="122"/>
      <c r="AP139" s="122"/>
      <c r="AQ139" s="123"/>
      <c r="AR139" s="123"/>
      <c r="AS139" s="124"/>
      <c r="AT139" s="124"/>
      <c r="AU139" s="122"/>
    </row>
    <row r="140" s="36" customFormat="1" ht="48" customHeight="1" spans="1:47">
      <c r="A140" s="114" t="s">
        <v>56</v>
      </c>
      <c r="B140" s="115" t="s">
        <v>643</v>
      </c>
      <c r="C140" s="116"/>
      <c r="D140" s="116"/>
      <c r="E140" s="116"/>
      <c r="F140" s="116"/>
      <c r="G140" s="116"/>
      <c r="H140" s="116"/>
      <c r="I140" s="116"/>
      <c r="J140" s="118"/>
      <c r="K140" s="119">
        <f t="shared" ref="K140:T140" si="77">K141+K142+K157+K161+K162+K163+K164+K168+K169</f>
        <v>199.264</v>
      </c>
      <c r="L140" s="119">
        <f t="shared" si="77"/>
        <v>28</v>
      </c>
      <c r="M140" s="119">
        <f t="shared" si="77"/>
        <v>29564</v>
      </c>
      <c r="N140" s="119">
        <f t="shared" si="77"/>
        <v>120952</v>
      </c>
      <c r="O140" s="81">
        <f t="shared" si="77"/>
        <v>31154.075</v>
      </c>
      <c r="P140" s="81">
        <f t="shared" si="77"/>
        <v>2530.444543</v>
      </c>
      <c r="Q140" s="81">
        <f t="shared" si="77"/>
        <v>9053.893283</v>
      </c>
      <c r="R140" s="81">
        <f t="shared" si="77"/>
        <v>444.051996</v>
      </c>
      <c r="S140" s="81">
        <f t="shared" si="77"/>
        <v>180</v>
      </c>
      <c r="T140" s="81">
        <f t="shared" si="77"/>
        <v>6912.841287</v>
      </c>
      <c r="U140" s="81">
        <f t="shared" ref="U140:AI140" si="78">U141+U142+U157+U161+U162+U163+U164+U168+U169</f>
        <v>737</v>
      </c>
      <c r="V140" s="81">
        <f t="shared" si="78"/>
        <v>780</v>
      </c>
      <c r="W140" s="81">
        <f t="shared" si="78"/>
        <v>0</v>
      </c>
      <c r="X140" s="81">
        <f t="shared" si="78"/>
        <v>0</v>
      </c>
      <c r="Y140" s="81">
        <f t="shared" si="78"/>
        <v>0</v>
      </c>
      <c r="Z140" s="81">
        <f t="shared" si="78"/>
        <v>0</v>
      </c>
      <c r="AA140" s="81">
        <f t="shared" si="78"/>
        <v>0</v>
      </c>
      <c r="AB140" s="81">
        <f t="shared" si="78"/>
        <v>22079.431717</v>
      </c>
      <c r="AC140" s="81">
        <f t="shared" si="78"/>
        <v>204</v>
      </c>
      <c r="AD140" s="81">
        <f t="shared" si="78"/>
        <v>944.642547</v>
      </c>
      <c r="AE140" s="81">
        <f t="shared" si="78"/>
        <v>20930.78917</v>
      </c>
      <c r="AF140" s="81">
        <f t="shared" si="78"/>
        <v>0</v>
      </c>
      <c r="AG140" s="81">
        <f t="shared" si="78"/>
        <v>6.95</v>
      </c>
      <c r="AH140" s="81">
        <f t="shared" si="78"/>
        <v>13.8</v>
      </c>
      <c r="AI140" s="81">
        <f t="shared" si="78"/>
        <v>0</v>
      </c>
      <c r="AJ140" s="81">
        <v>0</v>
      </c>
      <c r="AK140" s="81">
        <v>0</v>
      </c>
      <c r="AL140" s="122"/>
      <c r="AM140" s="122"/>
      <c r="AN140" s="122"/>
      <c r="AO140" s="122"/>
      <c r="AP140" s="122"/>
      <c r="AQ140" s="123"/>
      <c r="AR140" s="123"/>
      <c r="AS140" s="124"/>
      <c r="AT140" s="124"/>
      <c r="AU140" s="122"/>
    </row>
    <row r="141" s="33" customFormat="1" ht="33" customHeight="1" spans="1:47">
      <c r="A141" s="62" t="s">
        <v>58</v>
      </c>
      <c r="B141" s="65" t="s">
        <v>644</v>
      </c>
      <c r="C141" s="117"/>
      <c r="D141" s="117"/>
      <c r="E141" s="117"/>
      <c r="F141" s="117"/>
      <c r="G141" s="117"/>
      <c r="H141" s="117"/>
      <c r="I141" s="117"/>
      <c r="J141" s="120"/>
      <c r="K141" s="77"/>
      <c r="L141" s="77"/>
      <c r="M141" s="77"/>
      <c r="N141" s="77"/>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98"/>
      <c r="AM141" s="98"/>
      <c r="AN141" s="98"/>
      <c r="AO141" s="98"/>
      <c r="AP141" s="98"/>
      <c r="AQ141" s="112"/>
      <c r="AR141" s="112"/>
      <c r="AS141" s="113"/>
      <c r="AT141" s="113"/>
      <c r="AU141" s="98"/>
    </row>
    <row r="142" s="33" customFormat="1" ht="51" customHeight="1" spans="1:47">
      <c r="A142" s="62" t="s">
        <v>58</v>
      </c>
      <c r="B142" s="65" t="s">
        <v>645</v>
      </c>
      <c r="C142" s="117"/>
      <c r="D142" s="117"/>
      <c r="E142" s="117"/>
      <c r="F142" s="117"/>
      <c r="G142" s="117"/>
      <c r="H142" s="117"/>
      <c r="I142" s="117"/>
      <c r="J142" s="120"/>
      <c r="K142" s="77">
        <f t="shared" ref="K142:T142" si="79">SUM(K143:K156)</f>
        <v>134.257</v>
      </c>
      <c r="L142" s="77">
        <f t="shared" si="79"/>
        <v>14</v>
      </c>
      <c r="M142" s="77">
        <f t="shared" si="79"/>
        <v>17231</v>
      </c>
      <c r="N142" s="77">
        <f t="shared" si="79"/>
        <v>72166</v>
      </c>
      <c r="O142" s="79">
        <f t="shared" si="79"/>
        <v>22117</v>
      </c>
      <c r="P142" s="79">
        <f t="shared" si="79"/>
        <v>1890.929543</v>
      </c>
      <c r="Q142" s="79">
        <f t="shared" si="79"/>
        <v>6578.893283</v>
      </c>
      <c r="R142" s="79">
        <f t="shared" si="79"/>
        <v>439.051996</v>
      </c>
      <c r="S142" s="79">
        <f t="shared" si="79"/>
        <v>0</v>
      </c>
      <c r="T142" s="79">
        <f t="shared" si="79"/>
        <v>5012.841287</v>
      </c>
      <c r="U142" s="79">
        <f t="shared" ref="U142:AK142" si="80">SUM(U143:U156)</f>
        <v>737</v>
      </c>
      <c r="V142" s="79">
        <f t="shared" si="80"/>
        <v>390</v>
      </c>
      <c r="W142" s="79">
        <f t="shared" si="80"/>
        <v>0</v>
      </c>
      <c r="X142" s="79">
        <f t="shared" si="80"/>
        <v>0</v>
      </c>
      <c r="Y142" s="79">
        <f t="shared" si="80"/>
        <v>0</v>
      </c>
      <c r="Z142" s="79">
        <f t="shared" si="80"/>
        <v>0</v>
      </c>
      <c r="AA142" s="79">
        <f t="shared" si="80"/>
        <v>0</v>
      </c>
      <c r="AB142" s="79">
        <f t="shared" si="80"/>
        <v>15538.106717</v>
      </c>
      <c r="AC142" s="79">
        <f t="shared" si="80"/>
        <v>0</v>
      </c>
      <c r="AD142" s="79">
        <f t="shared" si="80"/>
        <v>714.877547</v>
      </c>
      <c r="AE142" s="79">
        <f t="shared" si="80"/>
        <v>14823.22917</v>
      </c>
      <c r="AF142" s="79">
        <f t="shared" si="80"/>
        <v>0</v>
      </c>
      <c r="AG142" s="79">
        <f t="shared" si="80"/>
        <v>0</v>
      </c>
      <c r="AH142" s="79">
        <f t="shared" si="80"/>
        <v>0</v>
      </c>
      <c r="AI142" s="79">
        <f t="shared" si="80"/>
        <v>0</v>
      </c>
      <c r="AJ142" s="79">
        <f t="shared" si="80"/>
        <v>0</v>
      </c>
      <c r="AK142" s="79">
        <f t="shared" si="80"/>
        <v>0</v>
      </c>
      <c r="AL142" s="98"/>
      <c r="AM142" s="98"/>
      <c r="AN142" s="98"/>
      <c r="AO142" s="98"/>
      <c r="AP142" s="98"/>
      <c r="AQ142" s="112"/>
      <c r="AR142" s="112"/>
      <c r="AS142" s="113"/>
      <c r="AT142" s="113"/>
      <c r="AU142" s="98"/>
    </row>
    <row r="143" s="32" customFormat="1" ht="266" customHeight="1" spans="1:47">
      <c r="A143" s="60">
        <f>SUBTOTAL(103,$D$10:D143)</f>
        <v>81</v>
      </c>
      <c r="B143" s="61" t="s">
        <v>646</v>
      </c>
      <c r="C143" s="61">
        <v>2025</v>
      </c>
      <c r="D143" s="61" t="s">
        <v>647</v>
      </c>
      <c r="E143" s="61" t="s">
        <v>643</v>
      </c>
      <c r="F143" s="61" t="s">
        <v>645</v>
      </c>
      <c r="G143" s="61" t="s">
        <v>62</v>
      </c>
      <c r="H143" s="61" t="s">
        <v>648</v>
      </c>
      <c r="I143" s="61" t="s">
        <v>139</v>
      </c>
      <c r="J143" s="61" t="s">
        <v>649</v>
      </c>
      <c r="K143" s="83">
        <v>3.3</v>
      </c>
      <c r="L143" s="83">
        <v>1</v>
      </c>
      <c r="M143" s="83">
        <v>259</v>
      </c>
      <c r="N143" s="83">
        <v>1069</v>
      </c>
      <c r="O143" s="84">
        <v>390</v>
      </c>
      <c r="P143" s="84">
        <f t="shared" ref="P143:P156" si="81">R143+S143+U143+W143+X143+Z143+AA143+AC143+AD143+AG143+AH143</f>
        <v>390</v>
      </c>
      <c r="Q143" s="84">
        <f t="shared" ref="Q143:Q156" si="82">R143+S143+T143+U143+V143+W143+X143+Y143+Z143+AA143</f>
        <v>390</v>
      </c>
      <c r="R143" s="84">
        <v>0</v>
      </c>
      <c r="S143" s="84">
        <v>0</v>
      </c>
      <c r="T143" s="84"/>
      <c r="U143" s="84">
        <v>390</v>
      </c>
      <c r="V143" s="84"/>
      <c r="W143" s="84"/>
      <c r="X143" s="84">
        <v>0</v>
      </c>
      <c r="Y143" s="84"/>
      <c r="Z143" s="84"/>
      <c r="AA143" s="84"/>
      <c r="AB143" s="84">
        <f t="shared" ref="AB143:AB156" si="83">AC143+AD143+AE143</f>
        <v>0</v>
      </c>
      <c r="AC143" s="84">
        <v>0</v>
      </c>
      <c r="AD143" s="84">
        <v>0</v>
      </c>
      <c r="AE143" s="84">
        <v>0</v>
      </c>
      <c r="AF143" s="84">
        <v>0</v>
      </c>
      <c r="AG143" s="84">
        <v>0</v>
      </c>
      <c r="AH143" s="84">
        <v>0</v>
      </c>
      <c r="AI143" s="84"/>
      <c r="AJ143" s="84"/>
      <c r="AK143" s="84"/>
      <c r="AL143" s="83" t="s">
        <v>304</v>
      </c>
      <c r="AM143" s="83" t="s">
        <v>305</v>
      </c>
      <c r="AN143" s="83" t="s">
        <v>480</v>
      </c>
      <c r="AO143" s="83" t="s">
        <v>481</v>
      </c>
      <c r="AP143" s="83" t="s">
        <v>96</v>
      </c>
      <c r="AQ143" s="87" t="s">
        <v>650</v>
      </c>
      <c r="AR143" s="87" t="s">
        <v>651</v>
      </c>
      <c r="AS143" s="105">
        <v>45595</v>
      </c>
      <c r="AT143" s="106" t="s">
        <v>71</v>
      </c>
      <c r="AU143" s="83"/>
    </row>
    <row r="144" s="32" customFormat="1" ht="277" customHeight="1" spans="1:47">
      <c r="A144" s="60">
        <f>SUBTOTAL(103,$D$10:D144)</f>
        <v>82</v>
      </c>
      <c r="B144" s="61" t="s">
        <v>652</v>
      </c>
      <c r="C144" s="61">
        <v>2025</v>
      </c>
      <c r="D144" s="61" t="s">
        <v>653</v>
      </c>
      <c r="E144" s="61" t="s">
        <v>643</v>
      </c>
      <c r="F144" s="61" t="s">
        <v>645</v>
      </c>
      <c r="G144" s="61" t="s">
        <v>62</v>
      </c>
      <c r="H144" s="61" t="s">
        <v>654</v>
      </c>
      <c r="I144" s="61" t="s">
        <v>139</v>
      </c>
      <c r="J144" s="61" t="s">
        <v>649</v>
      </c>
      <c r="K144" s="83">
        <v>3.3</v>
      </c>
      <c r="L144" s="83">
        <v>1</v>
      </c>
      <c r="M144" s="83">
        <v>259</v>
      </c>
      <c r="N144" s="83">
        <v>1069</v>
      </c>
      <c r="O144" s="84">
        <v>347</v>
      </c>
      <c r="P144" s="84">
        <f t="shared" si="81"/>
        <v>347</v>
      </c>
      <c r="Q144" s="84">
        <f t="shared" si="82"/>
        <v>347</v>
      </c>
      <c r="R144" s="84">
        <v>0</v>
      </c>
      <c r="S144" s="84">
        <v>0</v>
      </c>
      <c r="T144" s="84"/>
      <c r="U144" s="84">
        <v>347</v>
      </c>
      <c r="V144" s="84"/>
      <c r="W144" s="84"/>
      <c r="X144" s="84">
        <v>0</v>
      </c>
      <c r="Y144" s="84"/>
      <c r="Z144" s="84"/>
      <c r="AA144" s="84"/>
      <c r="AB144" s="84">
        <f t="shared" si="83"/>
        <v>0</v>
      </c>
      <c r="AC144" s="84">
        <v>0</v>
      </c>
      <c r="AD144" s="84">
        <v>0</v>
      </c>
      <c r="AE144" s="84">
        <v>0</v>
      </c>
      <c r="AF144" s="84">
        <v>0</v>
      </c>
      <c r="AG144" s="84">
        <v>0</v>
      </c>
      <c r="AH144" s="84">
        <v>0</v>
      </c>
      <c r="AI144" s="84"/>
      <c r="AJ144" s="84"/>
      <c r="AK144" s="84"/>
      <c r="AL144" s="83" t="s">
        <v>304</v>
      </c>
      <c r="AM144" s="83" t="s">
        <v>305</v>
      </c>
      <c r="AN144" s="83" t="s">
        <v>480</v>
      </c>
      <c r="AO144" s="83" t="s">
        <v>481</v>
      </c>
      <c r="AP144" s="83" t="s">
        <v>96</v>
      </c>
      <c r="AQ144" s="87" t="s">
        <v>655</v>
      </c>
      <c r="AR144" s="87" t="s">
        <v>656</v>
      </c>
      <c r="AS144" s="105">
        <v>45595</v>
      </c>
      <c r="AT144" s="106" t="s">
        <v>71</v>
      </c>
      <c r="AU144" s="83"/>
    </row>
    <row r="145" s="32" customFormat="1" ht="266" customHeight="1" spans="1:47">
      <c r="A145" s="60">
        <f>SUBTOTAL(103,$D$10:D145)</f>
        <v>83</v>
      </c>
      <c r="B145" s="61" t="s">
        <v>657</v>
      </c>
      <c r="C145" s="61">
        <v>2025</v>
      </c>
      <c r="D145" s="61" t="s">
        <v>658</v>
      </c>
      <c r="E145" s="61" t="s">
        <v>643</v>
      </c>
      <c r="F145" s="61" t="s">
        <v>645</v>
      </c>
      <c r="G145" s="61" t="s">
        <v>62</v>
      </c>
      <c r="H145" s="61" t="s">
        <v>466</v>
      </c>
      <c r="I145" s="61" t="s">
        <v>139</v>
      </c>
      <c r="J145" s="61" t="s">
        <v>659</v>
      </c>
      <c r="K145" s="83">
        <v>4.2</v>
      </c>
      <c r="L145" s="83">
        <v>1</v>
      </c>
      <c r="M145" s="83">
        <v>552</v>
      </c>
      <c r="N145" s="83">
        <v>2340</v>
      </c>
      <c r="O145" s="84">
        <v>390</v>
      </c>
      <c r="P145" s="84">
        <f t="shared" si="81"/>
        <v>0</v>
      </c>
      <c r="Q145" s="84">
        <f t="shared" si="82"/>
        <v>390</v>
      </c>
      <c r="R145" s="84"/>
      <c r="S145" s="84"/>
      <c r="T145" s="84">
        <v>0</v>
      </c>
      <c r="U145" s="84"/>
      <c r="V145" s="84">
        <v>390</v>
      </c>
      <c r="W145" s="84"/>
      <c r="X145" s="84"/>
      <c r="Y145" s="84"/>
      <c r="Z145" s="84"/>
      <c r="AA145" s="84"/>
      <c r="AB145" s="84">
        <f t="shared" si="83"/>
        <v>0</v>
      </c>
      <c r="AC145" s="84"/>
      <c r="AD145" s="84"/>
      <c r="AE145" s="84">
        <v>0</v>
      </c>
      <c r="AF145" s="84">
        <v>0</v>
      </c>
      <c r="AG145" s="84">
        <v>0</v>
      </c>
      <c r="AH145" s="84">
        <v>0</v>
      </c>
      <c r="AI145" s="84"/>
      <c r="AJ145" s="84"/>
      <c r="AK145" s="84"/>
      <c r="AL145" s="83" t="s">
        <v>147</v>
      </c>
      <c r="AM145" s="83" t="s">
        <v>148</v>
      </c>
      <c r="AN145" s="83" t="s">
        <v>480</v>
      </c>
      <c r="AO145" s="83" t="s">
        <v>481</v>
      </c>
      <c r="AP145" s="83" t="s">
        <v>96</v>
      </c>
      <c r="AQ145" s="87" t="s">
        <v>660</v>
      </c>
      <c r="AR145" s="87" t="s">
        <v>661</v>
      </c>
      <c r="AS145" s="105">
        <v>45595</v>
      </c>
      <c r="AT145" s="106" t="s">
        <v>71</v>
      </c>
      <c r="AU145" s="83">
        <v>0</v>
      </c>
    </row>
    <row r="146" s="32" customFormat="1" ht="268" customHeight="1" spans="1:47">
      <c r="A146" s="60">
        <f>SUBTOTAL(103,$D$10:D146)</f>
        <v>84</v>
      </c>
      <c r="B146" s="61" t="s">
        <v>662</v>
      </c>
      <c r="C146" s="61">
        <v>2025</v>
      </c>
      <c r="D146" s="61" t="s">
        <v>663</v>
      </c>
      <c r="E146" s="61" t="s">
        <v>643</v>
      </c>
      <c r="F146" s="61" t="s">
        <v>645</v>
      </c>
      <c r="G146" s="61" t="s">
        <v>62</v>
      </c>
      <c r="H146" s="61" t="s">
        <v>664</v>
      </c>
      <c r="I146" s="61" t="s">
        <v>665</v>
      </c>
      <c r="J146" s="61" t="s">
        <v>666</v>
      </c>
      <c r="K146" s="83">
        <v>2.144</v>
      </c>
      <c r="L146" s="83">
        <v>1</v>
      </c>
      <c r="M146" s="83">
        <v>767</v>
      </c>
      <c r="N146" s="83">
        <v>2677</v>
      </c>
      <c r="O146" s="84">
        <v>400</v>
      </c>
      <c r="P146" s="84">
        <f t="shared" si="81"/>
        <v>387.158713</v>
      </c>
      <c r="Q146" s="84">
        <f t="shared" si="82"/>
        <v>374.893283</v>
      </c>
      <c r="R146" s="84">
        <v>362.051996</v>
      </c>
      <c r="S146" s="84">
        <v>0</v>
      </c>
      <c r="T146" s="84">
        <v>12.841287</v>
      </c>
      <c r="U146" s="84"/>
      <c r="V146" s="84"/>
      <c r="W146" s="84"/>
      <c r="X146" s="84">
        <v>0</v>
      </c>
      <c r="Y146" s="84"/>
      <c r="Z146" s="84"/>
      <c r="AA146" s="84"/>
      <c r="AB146" s="84">
        <f t="shared" si="83"/>
        <v>25.106717</v>
      </c>
      <c r="AC146" s="84">
        <v>0</v>
      </c>
      <c r="AD146" s="84">
        <v>25.106717</v>
      </c>
      <c r="AE146" s="84"/>
      <c r="AF146" s="84">
        <v>0</v>
      </c>
      <c r="AG146" s="84">
        <v>0</v>
      </c>
      <c r="AH146" s="84">
        <v>0</v>
      </c>
      <c r="AI146" s="84"/>
      <c r="AJ146" s="84"/>
      <c r="AK146" s="84"/>
      <c r="AL146" s="83" t="s">
        <v>638</v>
      </c>
      <c r="AM146" s="83" t="s">
        <v>639</v>
      </c>
      <c r="AN146" s="83" t="s">
        <v>638</v>
      </c>
      <c r="AO146" s="83" t="s">
        <v>639</v>
      </c>
      <c r="AP146" s="83" t="s">
        <v>96</v>
      </c>
      <c r="AQ146" s="87" t="s">
        <v>667</v>
      </c>
      <c r="AR146" s="87" t="s">
        <v>668</v>
      </c>
      <c r="AS146" s="105">
        <v>45595</v>
      </c>
      <c r="AT146" s="106" t="s">
        <v>71</v>
      </c>
      <c r="AU146" s="83"/>
    </row>
    <row r="147" s="32" customFormat="1" ht="251" customHeight="1" spans="1:47">
      <c r="A147" s="60">
        <f>SUBTOTAL(103,$D$10:D147)</f>
        <v>85</v>
      </c>
      <c r="B147" s="61" t="s">
        <v>669</v>
      </c>
      <c r="C147" s="61">
        <v>2025</v>
      </c>
      <c r="D147" s="61" t="s">
        <v>670</v>
      </c>
      <c r="E147" s="61" t="s">
        <v>643</v>
      </c>
      <c r="F147" s="61" t="s">
        <v>645</v>
      </c>
      <c r="G147" s="61" t="s">
        <v>112</v>
      </c>
      <c r="H147" s="61" t="s">
        <v>671</v>
      </c>
      <c r="I147" s="61" t="s">
        <v>85</v>
      </c>
      <c r="J147" s="61" t="s">
        <v>672</v>
      </c>
      <c r="K147" s="83">
        <v>7</v>
      </c>
      <c r="L147" s="83">
        <v>1</v>
      </c>
      <c r="M147" s="83">
        <v>1435</v>
      </c>
      <c r="N147" s="83">
        <v>5516</v>
      </c>
      <c r="O147" s="84">
        <v>385</v>
      </c>
      <c r="P147" s="84">
        <f t="shared" si="81"/>
        <v>0</v>
      </c>
      <c r="Q147" s="84">
        <f t="shared" si="82"/>
        <v>0</v>
      </c>
      <c r="R147" s="84"/>
      <c r="S147" s="84"/>
      <c r="T147" s="84">
        <v>0</v>
      </c>
      <c r="U147" s="84"/>
      <c r="V147" s="84"/>
      <c r="W147" s="84"/>
      <c r="X147" s="84"/>
      <c r="Y147" s="84"/>
      <c r="Z147" s="84"/>
      <c r="AA147" s="84"/>
      <c r="AB147" s="84">
        <f t="shared" si="83"/>
        <v>385</v>
      </c>
      <c r="AC147" s="84"/>
      <c r="AD147" s="84"/>
      <c r="AE147" s="84">
        <v>385</v>
      </c>
      <c r="AF147" s="84">
        <v>0</v>
      </c>
      <c r="AG147" s="84">
        <v>0</v>
      </c>
      <c r="AH147" s="84">
        <v>0</v>
      </c>
      <c r="AI147" s="84"/>
      <c r="AJ147" s="84"/>
      <c r="AK147" s="84"/>
      <c r="AL147" s="83" t="s">
        <v>132</v>
      </c>
      <c r="AM147" s="83" t="s">
        <v>133</v>
      </c>
      <c r="AN147" s="83" t="s">
        <v>638</v>
      </c>
      <c r="AO147" s="83" t="s">
        <v>639</v>
      </c>
      <c r="AP147" s="83" t="s">
        <v>96</v>
      </c>
      <c r="AQ147" s="87" t="s">
        <v>673</v>
      </c>
      <c r="AR147" s="87" t="s">
        <v>668</v>
      </c>
      <c r="AS147" s="105">
        <v>45595</v>
      </c>
      <c r="AT147" s="106" t="s">
        <v>71</v>
      </c>
      <c r="AU147" s="83">
        <v>0</v>
      </c>
    </row>
    <row r="148" s="32" customFormat="1" ht="263" customHeight="1" spans="1:47">
      <c r="A148" s="60">
        <f>SUBTOTAL(103,$D$10:D148)</f>
        <v>86</v>
      </c>
      <c r="B148" s="61" t="s">
        <v>674</v>
      </c>
      <c r="C148" s="61">
        <v>2025</v>
      </c>
      <c r="D148" s="61" t="s">
        <v>675</v>
      </c>
      <c r="E148" s="61" t="s">
        <v>643</v>
      </c>
      <c r="F148" s="61" t="s">
        <v>645</v>
      </c>
      <c r="G148" s="61" t="s">
        <v>62</v>
      </c>
      <c r="H148" s="61" t="s">
        <v>339</v>
      </c>
      <c r="I148" s="61" t="s">
        <v>215</v>
      </c>
      <c r="J148" s="61" t="s">
        <v>676</v>
      </c>
      <c r="K148" s="83">
        <v>3.2</v>
      </c>
      <c r="L148" s="83">
        <v>1</v>
      </c>
      <c r="M148" s="83">
        <v>489</v>
      </c>
      <c r="N148" s="83">
        <v>1906</v>
      </c>
      <c r="O148" s="84">
        <v>360</v>
      </c>
      <c r="P148" s="84">
        <f t="shared" si="81"/>
        <v>0</v>
      </c>
      <c r="Q148" s="84">
        <f t="shared" si="82"/>
        <v>0</v>
      </c>
      <c r="R148" s="84"/>
      <c r="S148" s="84"/>
      <c r="T148" s="84">
        <v>0</v>
      </c>
      <c r="U148" s="84"/>
      <c r="V148" s="84"/>
      <c r="W148" s="84"/>
      <c r="X148" s="84"/>
      <c r="Y148" s="84"/>
      <c r="Z148" s="84"/>
      <c r="AA148" s="84"/>
      <c r="AB148" s="84">
        <f t="shared" si="83"/>
        <v>360</v>
      </c>
      <c r="AC148" s="84"/>
      <c r="AD148" s="84"/>
      <c r="AE148" s="84">
        <v>360</v>
      </c>
      <c r="AF148" s="84">
        <v>0</v>
      </c>
      <c r="AG148" s="84">
        <v>0</v>
      </c>
      <c r="AH148" s="84">
        <v>0</v>
      </c>
      <c r="AI148" s="84"/>
      <c r="AJ148" s="84"/>
      <c r="AK148" s="84"/>
      <c r="AL148" s="83" t="s">
        <v>124</v>
      </c>
      <c r="AM148" s="83" t="s">
        <v>125</v>
      </c>
      <c r="AN148" s="83" t="s">
        <v>638</v>
      </c>
      <c r="AO148" s="83" t="s">
        <v>639</v>
      </c>
      <c r="AP148" s="83" t="s">
        <v>96</v>
      </c>
      <c r="AQ148" s="87" t="s">
        <v>677</v>
      </c>
      <c r="AR148" s="87" t="s">
        <v>678</v>
      </c>
      <c r="AS148" s="105">
        <v>45595</v>
      </c>
      <c r="AT148" s="106" t="s">
        <v>71</v>
      </c>
      <c r="AU148" s="83">
        <v>0</v>
      </c>
    </row>
    <row r="149" s="32" customFormat="1" ht="267" customHeight="1" spans="1:47">
      <c r="A149" s="60">
        <f>SUBTOTAL(103,$D$10:D149)</f>
        <v>87</v>
      </c>
      <c r="B149" s="61" t="s">
        <v>679</v>
      </c>
      <c r="C149" s="61">
        <v>2025</v>
      </c>
      <c r="D149" s="61" t="s">
        <v>680</v>
      </c>
      <c r="E149" s="61" t="s">
        <v>643</v>
      </c>
      <c r="F149" s="61" t="s">
        <v>645</v>
      </c>
      <c r="G149" s="61" t="s">
        <v>62</v>
      </c>
      <c r="H149" s="61" t="s">
        <v>681</v>
      </c>
      <c r="I149" s="61" t="s">
        <v>215</v>
      </c>
      <c r="J149" s="61" t="s">
        <v>682</v>
      </c>
      <c r="K149" s="83">
        <v>2</v>
      </c>
      <c r="L149" s="83">
        <v>1</v>
      </c>
      <c r="M149" s="83">
        <v>722</v>
      </c>
      <c r="N149" s="83">
        <v>2820</v>
      </c>
      <c r="O149" s="84">
        <v>800</v>
      </c>
      <c r="P149" s="84">
        <f t="shared" si="81"/>
        <v>0</v>
      </c>
      <c r="Q149" s="84">
        <f t="shared" si="82"/>
        <v>0</v>
      </c>
      <c r="R149" s="84"/>
      <c r="S149" s="84"/>
      <c r="T149" s="84">
        <v>0</v>
      </c>
      <c r="U149" s="84"/>
      <c r="V149" s="84"/>
      <c r="W149" s="84"/>
      <c r="X149" s="84"/>
      <c r="Y149" s="84"/>
      <c r="Z149" s="84"/>
      <c r="AA149" s="84"/>
      <c r="AB149" s="84">
        <f t="shared" si="83"/>
        <v>800</v>
      </c>
      <c r="AC149" s="84"/>
      <c r="AD149" s="84"/>
      <c r="AE149" s="84">
        <v>800</v>
      </c>
      <c r="AF149" s="84">
        <v>0</v>
      </c>
      <c r="AG149" s="84">
        <v>0</v>
      </c>
      <c r="AH149" s="84">
        <v>0</v>
      </c>
      <c r="AI149" s="84"/>
      <c r="AJ149" s="84"/>
      <c r="AK149" s="84"/>
      <c r="AL149" s="83" t="s">
        <v>124</v>
      </c>
      <c r="AM149" s="83" t="s">
        <v>125</v>
      </c>
      <c r="AN149" s="83" t="s">
        <v>638</v>
      </c>
      <c r="AO149" s="83" t="s">
        <v>639</v>
      </c>
      <c r="AP149" s="83" t="s">
        <v>96</v>
      </c>
      <c r="AQ149" s="87" t="s">
        <v>683</v>
      </c>
      <c r="AR149" s="87" t="s">
        <v>684</v>
      </c>
      <c r="AS149" s="105">
        <v>45595</v>
      </c>
      <c r="AT149" s="106" t="s">
        <v>71</v>
      </c>
      <c r="AU149" s="83">
        <v>0</v>
      </c>
    </row>
    <row r="150" s="32" customFormat="1" ht="268" customHeight="1" spans="1:47">
      <c r="A150" s="60">
        <f>SUBTOTAL(103,$D$10:D150)</f>
        <v>88</v>
      </c>
      <c r="B150" s="61" t="s">
        <v>685</v>
      </c>
      <c r="C150" s="61">
        <v>2025</v>
      </c>
      <c r="D150" s="61" t="s">
        <v>686</v>
      </c>
      <c r="E150" s="61" t="s">
        <v>643</v>
      </c>
      <c r="F150" s="61" t="s">
        <v>645</v>
      </c>
      <c r="G150" s="61" t="s">
        <v>62</v>
      </c>
      <c r="H150" s="61" t="s">
        <v>687</v>
      </c>
      <c r="I150" s="61" t="s">
        <v>215</v>
      </c>
      <c r="J150" s="61" t="s">
        <v>688</v>
      </c>
      <c r="K150" s="83">
        <v>23</v>
      </c>
      <c r="L150" s="83">
        <v>1</v>
      </c>
      <c r="M150" s="83">
        <v>100</v>
      </c>
      <c r="N150" s="83">
        <v>299</v>
      </c>
      <c r="O150" s="84">
        <v>600</v>
      </c>
      <c r="P150" s="84">
        <f t="shared" si="81"/>
        <v>0</v>
      </c>
      <c r="Q150" s="84">
        <f t="shared" si="82"/>
        <v>0</v>
      </c>
      <c r="R150" s="84"/>
      <c r="S150" s="84"/>
      <c r="T150" s="84">
        <v>0</v>
      </c>
      <c r="U150" s="84"/>
      <c r="V150" s="84"/>
      <c r="W150" s="84"/>
      <c r="X150" s="84"/>
      <c r="Y150" s="84"/>
      <c r="Z150" s="84"/>
      <c r="AA150" s="84"/>
      <c r="AB150" s="84">
        <f t="shared" si="83"/>
        <v>600</v>
      </c>
      <c r="AC150" s="84"/>
      <c r="AD150" s="84"/>
      <c r="AE150" s="84">
        <v>600</v>
      </c>
      <c r="AF150" s="84"/>
      <c r="AG150" s="84"/>
      <c r="AH150" s="84"/>
      <c r="AI150" s="84"/>
      <c r="AJ150" s="84"/>
      <c r="AK150" s="84"/>
      <c r="AL150" s="83" t="s">
        <v>271</v>
      </c>
      <c r="AM150" s="83" t="s">
        <v>333</v>
      </c>
      <c r="AN150" s="83" t="s">
        <v>638</v>
      </c>
      <c r="AO150" s="83" t="s">
        <v>639</v>
      </c>
      <c r="AP150" s="83" t="s">
        <v>96</v>
      </c>
      <c r="AQ150" s="87" t="s">
        <v>689</v>
      </c>
      <c r="AR150" s="87" t="s">
        <v>690</v>
      </c>
      <c r="AS150" s="105">
        <v>45595</v>
      </c>
      <c r="AT150" s="106" t="s">
        <v>71</v>
      </c>
      <c r="AU150" s="83">
        <v>0</v>
      </c>
    </row>
    <row r="151" s="32" customFormat="1" ht="256" customHeight="1" spans="1:47">
      <c r="A151" s="60">
        <f>SUBTOTAL(103,$D$10:D151)</f>
        <v>89</v>
      </c>
      <c r="B151" s="61" t="s">
        <v>691</v>
      </c>
      <c r="C151" s="61">
        <v>2025</v>
      </c>
      <c r="D151" s="61" t="s">
        <v>692</v>
      </c>
      <c r="E151" s="61" t="s">
        <v>643</v>
      </c>
      <c r="F151" s="61" t="s">
        <v>645</v>
      </c>
      <c r="G151" s="61" t="s">
        <v>62</v>
      </c>
      <c r="H151" s="61" t="s">
        <v>693</v>
      </c>
      <c r="I151" s="61" t="s">
        <v>122</v>
      </c>
      <c r="J151" s="61" t="s">
        <v>694</v>
      </c>
      <c r="K151" s="83">
        <v>30</v>
      </c>
      <c r="L151" s="83">
        <v>1</v>
      </c>
      <c r="M151" s="83">
        <v>5265</v>
      </c>
      <c r="N151" s="83">
        <v>22663</v>
      </c>
      <c r="O151" s="84">
        <v>1800</v>
      </c>
      <c r="P151" s="84">
        <f t="shared" si="81"/>
        <v>0</v>
      </c>
      <c r="Q151" s="84">
        <f t="shared" si="82"/>
        <v>0</v>
      </c>
      <c r="R151" s="84"/>
      <c r="S151" s="84"/>
      <c r="T151" s="84">
        <v>0</v>
      </c>
      <c r="U151" s="84"/>
      <c r="V151" s="84"/>
      <c r="W151" s="84"/>
      <c r="X151" s="84"/>
      <c r="Y151" s="84"/>
      <c r="Z151" s="84"/>
      <c r="AA151" s="84"/>
      <c r="AB151" s="84">
        <f t="shared" si="83"/>
        <v>1800</v>
      </c>
      <c r="AC151" s="84"/>
      <c r="AD151" s="84"/>
      <c r="AE151" s="84">
        <v>1800</v>
      </c>
      <c r="AF151" s="84"/>
      <c r="AG151" s="84"/>
      <c r="AH151" s="84"/>
      <c r="AI151" s="84"/>
      <c r="AJ151" s="84"/>
      <c r="AK151" s="84"/>
      <c r="AL151" s="83" t="s">
        <v>638</v>
      </c>
      <c r="AM151" s="83" t="s">
        <v>639</v>
      </c>
      <c r="AN151" s="83" t="s">
        <v>638</v>
      </c>
      <c r="AO151" s="83" t="s">
        <v>639</v>
      </c>
      <c r="AP151" s="83" t="s">
        <v>96</v>
      </c>
      <c r="AQ151" s="87" t="s">
        <v>695</v>
      </c>
      <c r="AR151" s="87" t="s">
        <v>696</v>
      </c>
      <c r="AS151" s="105">
        <v>45595</v>
      </c>
      <c r="AT151" s="106" t="s">
        <v>71</v>
      </c>
      <c r="AU151" s="83">
        <v>0</v>
      </c>
    </row>
    <row r="152" s="32" customFormat="1" ht="267" customHeight="1" spans="1:47">
      <c r="A152" s="60">
        <f>SUBTOTAL(103,$D$10:D152)</f>
        <v>90</v>
      </c>
      <c r="B152" s="61" t="s">
        <v>697</v>
      </c>
      <c r="C152" s="61">
        <v>2025</v>
      </c>
      <c r="D152" s="61" t="s">
        <v>698</v>
      </c>
      <c r="E152" s="61" t="s">
        <v>643</v>
      </c>
      <c r="F152" s="61" t="s">
        <v>645</v>
      </c>
      <c r="G152" s="61" t="s">
        <v>62</v>
      </c>
      <c r="H152" s="61" t="s">
        <v>271</v>
      </c>
      <c r="I152" s="61" t="s">
        <v>122</v>
      </c>
      <c r="J152" s="61" t="s">
        <v>699</v>
      </c>
      <c r="K152" s="83">
        <v>14.313</v>
      </c>
      <c r="L152" s="83">
        <v>1</v>
      </c>
      <c r="M152" s="83">
        <v>40</v>
      </c>
      <c r="N152" s="83">
        <v>168</v>
      </c>
      <c r="O152" s="84">
        <v>13700</v>
      </c>
      <c r="P152" s="84">
        <f t="shared" si="81"/>
        <v>0</v>
      </c>
      <c r="Q152" s="84">
        <f t="shared" si="82"/>
        <v>5000</v>
      </c>
      <c r="R152" s="84"/>
      <c r="S152" s="84"/>
      <c r="T152" s="84">
        <v>5000</v>
      </c>
      <c r="U152" s="84"/>
      <c r="V152" s="84"/>
      <c r="W152" s="84"/>
      <c r="X152" s="84"/>
      <c r="Y152" s="84"/>
      <c r="Z152" s="84"/>
      <c r="AA152" s="84"/>
      <c r="AB152" s="84">
        <f t="shared" si="83"/>
        <v>8700</v>
      </c>
      <c r="AC152" s="84"/>
      <c r="AD152" s="84"/>
      <c r="AE152" s="84">
        <v>8700</v>
      </c>
      <c r="AF152" s="84"/>
      <c r="AG152" s="84"/>
      <c r="AH152" s="84"/>
      <c r="AI152" s="84"/>
      <c r="AJ152" s="84"/>
      <c r="AK152" s="84"/>
      <c r="AL152" s="83" t="s">
        <v>638</v>
      </c>
      <c r="AM152" s="83" t="s">
        <v>639</v>
      </c>
      <c r="AN152" s="83" t="s">
        <v>638</v>
      </c>
      <c r="AO152" s="83" t="s">
        <v>639</v>
      </c>
      <c r="AP152" s="83" t="s">
        <v>96</v>
      </c>
      <c r="AQ152" s="87" t="s">
        <v>700</v>
      </c>
      <c r="AR152" s="87" t="s">
        <v>701</v>
      </c>
      <c r="AS152" s="105">
        <v>45595</v>
      </c>
      <c r="AT152" s="106" t="s">
        <v>71</v>
      </c>
      <c r="AU152" s="83">
        <v>0</v>
      </c>
    </row>
    <row r="153" s="32" customFormat="1" ht="265" customHeight="1" spans="1:47">
      <c r="A153" s="60">
        <f>SUBTOTAL(103,$D$10:D153)</f>
        <v>91</v>
      </c>
      <c r="B153" s="61" t="s">
        <v>702</v>
      </c>
      <c r="C153" s="61">
        <v>2025</v>
      </c>
      <c r="D153" s="61" t="s">
        <v>703</v>
      </c>
      <c r="E153" s="61" t="s">
        <v>643</v>
      </c>
      <c r="F153" s="61" t="s">
        <v>645</v>
      </c>
      <c r="G153" s="61" t="s">
        <v>62</v>
      </c>
      <c r="H153" s="61" t="s">
        <v>704</v>
      </c>
      <c r="I153" s="61" t="s">
        <v>215</v>
      </c>
      <c r="J153" s="61" t="s">
        <v>705</v>
      </c>
      <c r="K153" s="83">
        <v>20.3</v>
      </c>
      <c r="L153" s="83">
        <v>1</v>
      </c>
      <c r="M153" s="83">
        <v>5299</v>
      </c>
      <c r="N153" s="83">
        <v>22908</v>
      </c>
      <c r="O153" s="84">
        <v>1465</v>
      </c>
      <c r="P153" s="84">
        <f t="shared" si="81"/>
        <v>0</v>
      </c>
      <c r="Q153" s="84">
        <f t="shared" si="82"/>
        <v>0</v>
      </c>
      <c r="R153" s="84">
        <v>0</v>
      </c>
      <c r="S153" s="84">
        <v>0</v>
      </c>
      <c r="T153" s="84">
        <v>0</v>
      </c>
      <c r="U153" s="84"/>
      <c r="V153" s="84"/>
      <c r="W153" s="84"/>
      <c r="X153" s="84">
        <v>0</v>
      </c>
      <c r="Y153" s="84"/>
      <c r="Z153" s="84"/>
      <c r="AA153" s="84"/>
      <c r="AB153" s="84">
        <f t="shared" si="83"/>
        <v>1465</v>
      </c>
      <c r="AC153" s="84">
        <v>0</v>
      </c>
      <c r="AD153" s="84">
        <v>0</v>
      </c>
      <c r="AE153" s="84">
        <v>1465</v>
      </c>
      <c r="AF153" s="84"/>
      <c r="AG153" s="84"/>
      <c r="AH153" s="84"/>
      <c r="AI153" s="84"/>
      <c r="AJ153" s="84"/>
      <c r="AK153" s="84"/>
      <c r="AL153" s="83" t="s">
        <v>638</v>
      </c>
      <c r="AM153" s="83" t="s">
        <v>639</v>
      </c>
      <c r="AN153" s="83" t="s">
        <v>638</v>
      </c>
      <c r="AO153" s="83" t="s">
        <v>639</v>
      </c>
      <c r="AP153" s="83" t="s">
        <v>96</v>
      </c>
      <c r="AQ153" s="87" t="s">
        <v>706</v>
      </c>
      <c r="AR153" s="87" t="s">
        <v>668</v>
      </c>
      <c r="AS153" s="105">
        <v>45595</v>
      </c>
      <c r="AT153" s="106" t="s">
        <v>71</v>
      </c>
      <c r="AU153" s="83">
        <v>0</v>
      </c>
    </row>
    <row r="154" s="33" customFormat="1" ht="253" customHeight="1" spans="1:47">
      <c r="A154" s="60">
        <f>SUBTOTAL(103,$D$10:D154)</f>
        <v>92</v>
      </c>
      <c r="B154" s="61" t="s">
        <v>707</v>
      </c>
      <c r="C154" s="61">
        <v>2025</v>
      </c>
      <c r="D154" s="61" t="s">
        <v>708</v>
      </c>
      <c r="E154" s="61" t="s">
        <v>643</v>
      </c>
      <c r="F154" s="61" t="s">
        <v>645</v>
      </c>
      <c r="G154" s="61" t="s">
        <v>62</v>
      </c>
      <c r="H154" s="61" t="s">
        <v>709</v>
      </c>
      <c r="I154" s="61" t="s">
        <v>215</v>
      </c>
      <c r="J154" s="61" t="s">
        <v>710</v>
      </c>
      <c r="K154" s="89">
        <v>8</v>
      </c>
      <c r="L154" s="89">
        <v>1</v>
      </c>
      <c r="M154" s="89">
        <v>264</v>
      </c>
      <c r="N154" s="83">
        <v>697</v>
      </c>
      <c r="O154" s="84">
        <v>640</v>
      </c>
      <c r="P154" s="84">
        <f t="shared" si="81"/>
        <v>0</v>
      </c>
      <c r="Q154" s="84">
        <f t="shared" si="82"/>
        <v>0</v>
      </c>
      <c r="R154" s="84">
        <v>0</v>
      </c>
      <c r="S154" s="84">
        <v>0</v>
      </c>
      <c r="T154" s="84"/>
      <c r="U154" s="84"/>
      <c r="V154" s="84"/>
      <c r="W154" s="84"/>
      <c r="X154" s="84">
        <v>0</v>
      </c>
      <c r="Y154" s="84"/>
      <c r="Z154" s="84"/>
      <c r="AA154" s="84"/>
      <c r="AB154" s="84">
        <f t="shared" si="83"/>
        <v>640</v>
      </c>
      <c r="AC154" s="84">
        <v>0</v>
      </c>
      <c r="AD154" s="84">
        <v>0</v>
      </c>
      <c r="AE154" s="84">
        <v>640</v>
      </c>
      <c r="AF154" s="84"/>
      <c r="AG154" s="84"/>
      <c r="AH154" s="84"/>
      <c r="AI154" s="84"/>
      <c r="AJ154" s="84"/>
      <c r="AK154" s="84"/>
      <c r="AL154" s="83" t="s">
        <v>279</v>
      </c>
      <c r="AM154" s="83" t="s">
        <v>280</v>
      </c>
      <c r="AN154" s="83" t="s">
        <v>638</v>
      </c>
      <c r="AO154" s="83" t="s">
        <v>639</v>
      </c>
      <c r="AP154" s="83" t="s">
        <v>96</v>
      </c>
      <c r="AQ154" s="87" t="s">
        <v>711</v>
      </c>
      <c r="AR154" s="87" t="s">
        <v>711</v>
      </c>
      <c r="AS154" s="111">
        <v>45734</v>
      </c>
      <c r="AT154" s="83" t="s">
        <v>203</v>
      </c>
      <c r="AU154" s="83"/>
    </row>
    <row r="155" s="33" customFormat="1" ht="275" customHeight="1" spans="1:47">
      <c r="A155" s="60">
        <f>SUBTOTAL(103,$D$10:D155)</f>
        <v>93</v>
      </c>
      <c r="B155" s="61" t="s">
        <v>712</v>
      </c>
      <c r="C155" s="61">
        <v>2025</v>
      </c>
      <c r="D155" s="61" t="s">
        <v>713</v>
      </c>
      <c r="E155" s="61" t="s">
        <v>643</v>
      </c>
      <c r="F155" s="61" t="s">
        <v>645</v>
      </c>
      <c r="G155" s="61" t="s">
        <v>62</v>
      </c>
      <c r="H155" s="61" t="s">
        <v>714</v>
      </c>
      <c r="I155" s="61" t="s">
        <v>85</v>
      </c>
      <c r="J155" s="61" t="s">
        <v>715</v>
      </c>
      <c r="K155" s="89">
        <v>10.6</v>
      </c>
      <c r="L155" s="89">
        <v>1</v>
      </c>
      <c r="M155" s="89">
        <v>1376</v>
      </c>
      <c r="N155" s="83">
        <v>6286</v>
      </c>
      <c r="O155" s="84">
        <v>620</v>
      </c>
      <c r="P155" s="84">
        <f t="shared" si="81"/>
        <v>546.77083</v>
      </c>
      <c r="Q155" s="84">
        <f t="shared" si="82"/>
        <v>0</v>
      </c>
      <c r="R155" s="84">
        <v>0</v>
      </c>
      <c r="S155" s="84">
        <v>0</v>
      </c>
      <c r="T155" s="84"/>
      <c r="U155" s="84"/>
      <c r="V155" s="84"/>
      <c r="W155" s="84"/>
      <c r="X155" s="84">
        <v>0</v>
      </c>
      <c r="Y155" s="84"/>
      <c r="Z155" s="84"/>
      <c r="AA155" s="84"/>
      <c r="AB155" s="84">
        <f t="shared" si="83"/>
        <v>620</v>
      </c>
      <c r="AC155" s="84">
        <v>0</v>
      </c>
      <c r="AD155" s="84">
        <v>546.77083</v>
      </c>
      <c r="AE155" s="84">
        <v>73.22917</v>
      </c>
      <c r="AF155" s="84"/>
      <c r="AG155" s="84">
        <v>0</v>
      </c>
      <c r="AH155" s="84">
        <v>0</v>
      </c>
      <c r="AI155" s="84"/>
      <c r="AJ155" s="84"/>
      <c r="AK155" s="84"/>
      <c r="AL155" s="83" t="s">
        <v>154</v>
      </c>
      <c r="AM155" s="83" t="s">
        <v>155</v>
      </c>
      <c r="AN155" s="83" t="s">
        <v>638</v>
      </c>
      <c r="AO155" s="83" t="s">
        <v>639</v>
      </c>
      <c r="AP155" s="83" t="s">
        <v>96</v>
      </c>
      <c r="AQ155" s="87" t="s">
        <v>716</v>
      </c>
      <c r="AR155" s="87" t="s">
        <v>717</v>
      </c>
      <c r="AS155" s="111">
        <v>45734</v>
      </c>
      <c r="AT155" s="83" t="s">
        <v>203</v>
      </c>
      <c r="AU155" s="83"/>
    </row>
    <row r="156" s="33" customFormat="1" ht="248" customHeight="1" spans="1:47">
      <c r="A156" s="60">
        <f>SUBTOTAL(103,$D$10:D156)</f>
        <v>94</v>
      </c>
      <c r="B156" s="61" t="s">
        <v>718</v>
      </c>
      <c r="C156" s="61">
        <v>2025</v>
      </c>
      <c r="D156" s="61" t="s">
        <v>719</v>
      </c>
      <c r="E156" s="61" t="s">
        <v>643</v>
      </c>
      <c r="F156" s="61" t="s">
        <v>645</v>
      </c>
      <c r="G156" s="61" t="s">
        <v>62</v>
      </c>
      <c r="H156" s="61" t="s">
        <v>541</v>
      </c>
      <c r="I156" s="61" t="s">
        <v>542</v>
      </c>
      <c r="J156" s="61" t="s">
        <v>720</v>
      </c>
      <c r="K156" s="89">
        <v>2.9</v>
      </c>
      <c r="L156" s="89">
        <v>1</v>
      </c>
      <c r="M156" s="83">
        <v>404</v>
      </c>
      <c r="N156" s="83">
        <v>1748</v>
      </c>
      <c r="O156" s="83">
        <v>220</v>
      </c>
      <c r="P156" s="84">
        <f t="shared" si="81"/>
        <v>220</v>
      </c>
      <c r="Q156" s="84">
        <f t="shared" si="82"/>
        <v>77</v>
      </c>
      <c r="R156" s="84">
        <v>77</v>
      </c>
      <c r="S156" s="84">
        <v>0</v>
      </c>
      <c r="T156" s="84"/>
      <c r="U156" s="84"/>
      <c r="V156" s="84"/>
      <c r="W156" s="84"/>
      <c r="X156" s="84">
        <v>0</v>
      </c>
      <c r="Y156" s="84"/>
      <c r="Z156" s="84"/>
      <c r="AA156" s="84"/>
      <c r="AB156" s="84">
        <f t="shared" si="83"/>
        <v>143</v>
      </c>
      <c r="AC156" s="84">
        <v>0</v>
      </c>
      <c r="AD156" s="84">
        <v>143</v>
      </c>
      <c r="AE156" s="84"/>
      <c r="AF156" s="84"/>
      <c r="AG156" s="84"/>
      <c r="AH156" s="84"/>
      <c r="AI156" s="84"/>
      <c r="AJ156" s="84"/>
      <c r="AK156" s="84"/>
      <c r="AL156" s="83" t="s">
        <v>147</v>
      </c>
      <c r="AM156" s="83" t="s">
        <v>148</v>
      </c>
      <c r="AN156" s="83" t="s">
        <v>638</v>
      </c>
      <c r="AO156" s="83" t="s">
        <v>639</v>
      </c>
      <c r="AP156" s="83" t="s">
        <v>96</v>
      </c>
      <c r="AQ156" s="87" t="s">
        <v>721</v>
      </c>
      <c r="AR156" s="87" t="s">
        <v>721</v>
      </c>
      <c r="AS156" s="111">
        <v>45765</v>
      </c>
      <c r="AT156" s="83" t="s">
        <v>432</v>
      </c>
      <c r="AU156" s="83"/>
    </row>
    <row r="157" s="33" customFormat="1" ht="33" customHeight="1" spans="1:47">
      <c r="A157" s="62" t="s">
        <v>58</v>
      </c>
      <c r="B157" s="65" t="s">
        <v>722</v>
      </c>
      <c r="C157" s="117"/>
      <c r="D157" s="117"/>
      <c r="E157" s="117"/>
      <c r="F157" s="117"/>
      <c r="G157" s="117"/>
      <c r="H157" s="117"/>
      <c r="I157" s="117"/>
      <c r="J157" s="120"/>
      <c r="K157" s="77">
        <f t="shared" ref="K157:T157" si="84">SUM(K158:K160)</f>
        <v>14.09</v>
      </c>
      <c r="L157" s="77">
        <f t="shared" si="84"/>
        <v>3</v>
      </c>
      <c r="M157" s="77">
        <f t="shared" si="84"/>
        <v>426</v>
      </c>
      <c r="N157" s="77">
        <f t="shared" si="84"/>
        <v>1766</v>
      </c>
      <c r="O157" s="79">
        <f t="shared" si="84"/>
        <v>620</v>
      </c>
      <c r="P157" s="79">
        <f t="shared" si="84"/>
        <v>80</v>
      </c>
      <c r="Q157" s="79">
        <f t="shared" si="84"/>
        <v>390</v>
      </c>
      <c r="R157" s="79">
        <f t="shared" si="84"/>
        <v>0</v>
      </c>
      <c r="S157" s="79">
        <f t="shared" si="84"/>
        <v>0</v>
      </c>
      <c r="T157" s="79">
        <f t="shared" si="84"/>
        <v>0</v>
      </c>
      <c r="U157" s="79">
        <f t="shared" ref="U157:AK157" si="85">SUM(U158:U160)</f>
        <v>0</v>
      </c>
      <c r="V157" s="79">
        <f t="shared" si="85"/>
        <v>390</v>
      </c>
      <c r="W157" s="79">
        <f t="shared" si="85"/>
        <v>0</v>
      </c>
      <c r="X157" s="79">
        <f t="shared" si="85"/>
        <v>0</v>
      </c>
      <c r="Y157" s="79">
        <f t="shared" si="85"/>
        <v>0</v>
      </c>
      <c r="Z157" s="79">
        <f t="shared" si="85"/>
        <v>0</v>
      </c>
      <c r="AA157" s="79">
        <f t="shared" si="85"/>
        <v>0</v>
      </c>
      <c r="AB157" s="79">
        <f t="shared" si="85"/>
        <v>230</v>
      </c>
      <c r="AC157" s="79">
        <f t="shared" si="85"/>
        <v>0</v>
      </c>
      <c r="AD157" s="79">
        <f t="shared" si="85"/>
        <v>80</v>
      </c>
      <c r="AE157" s="79">
        <f t="shared" si="85"/>
        <v>150</v>
      </c>
      <c r="AF157" s="79">
        <f t="shared" si="85"/>
        <v>0</v>
      </c>
      <c r="AG157" s="79">
        <f t="shared" si="85"/>
        <v>0</v>
      </c>
      <c r="AH157" s="79">
        <f t="shared" si="85"/>
        <v>0</v>
      </c>
      <c r="AI157" s="79">
        <f t="shared" si="85"/>
        <v>0</v>
      </c>
      <c r="AJ157" s="79">
        <f t="shared" si="85"/>
        <v>0</v>
      </c>
      <c r="AK157" s="79">
        <f t="shared" si="85"/>
        <v>0</v>
      </c>
      <c r="AL157" s="98"/>
      <c r="AM157" s="98"/>
      <c r="AN157" s="98"/>
      <c r="AO157" s="98"/>
      <c r="AP157" s="98"/>
      <c r="AQ157" s="112"/>
      <c r="AR157" s="112"/>
      <c r="AS157" s="113"/>
      <c r="AT157" s="113"/>
      <c r="AU157" s="98"/>
    </row>
    <row r="158" s="32" customFormat="1" ht="218" customHeight="1" spans="1:47">
      <c r="A158" s="60">
        <f>SUBTOTAL(103,$D$10:D158)</f>
        <v>95</v>
      </c>
      <c r="B158" s="61" t="s">
        <v>723</v>
      </c>
      <c r="C158" s="61">
        <v>2025</v>
      </c>
      <c r="D158" s="61" t="s">
        <v>724</v>
      </c>
      <c r="E158" s="61" t="s">
        <v>643</v>
      </c>
      <c r="F158" s="61" t="s">
        <v>722</v>
      </c>
      <c r="G158" s="61" t="s">
        <v>62</v>
      </c>
      <c r="H158" s="61" t="s">
        <v>725</v>
      </c>
      <c r="I158" s="61" t="s">
        <v>122</v>
      </c>
      <c r="J158" s="61" t="s">
        <v>726</v>
      </c>
      <c r="K158" s="83">
        <v>9.7</v>
      </c>
      <c r="L158" s="83">
        <v>1</v>
      </c>
      <c r="M158" s="83">
        <v>46</v>
      </c>
      <c r="N158" s="83">
        <v>150</v>
      </c>
      <c r="O158" s="84">
        <v>390</v>
      </c>
      <c r="P158" s="84">
        <f t="shared" ref="P158:P160" si="86">R158+S158+U158+W158+X158+Z158+AA158+AC158+AD158+AG158+AH158</f>
        <v>0</v>
      </c>
      <c r="Q158" s="84">
        <f t="shared" ref="Q158:Q160" si="87">R158+S158+T158+U158+V158+W158+X158+Y158+Z158+AA158</f>
        <v>390</v>
      </c>
      <c r="R158" s="84"/>
      <c r="S158" s="84"/>
      <c r="T158" s="84">
        <v>0</v>
      </c>
      <c r="U158" s="84"/>
      <c r="V158" s="84">
        <v>390</v>
      </c>
      <c r="W158" s="84"/>
      <c r="X158" s="84"/>
      <c r="Y158" s="84"/>
      <c r="Z158" s="84"/>
      <c r="AA158" s="84"/>
      <c r="AB158" s="84">
        <f t="shared" ref="AB158:AB160" si="88">AC158+AD158+AE158</f>
        <v>0</v>
      </c>
      <c r="AC158" s="84"/>
      <c r="AD158" s="84"/>
      <c r="AE158" s="84">
        <v>0</v>
      </c>
      <c r="AF158" s="84"/>
      <c r="AG158" s="84"/>
      <c r="AH158" s="84"/>
      <c r="AI158" s="84"/>
      <c r="AJ158" s="84"/>
      <c r="AK158" s="84"/>
      <c r="AL158" s="83" t="s">
        <v>154</v>
      </c>
      <c r="AM158" s="83" t="s">
        <v>155</v>
      </c>
      <c r="AN158" s="83" t="s">
        <v>480</v>
      </c>
      <c r="AO158" s="83" t="s">
        <v>481</v>
      </c>
      <c r="AP158" s="83" t="s">
        <v>96</v>
      </c>
      <c r="AQ158" s="87" t="s">
        <v>727</v>
      </c>
      <c r="AR158" s="87" t="s">
        <v>728</v>
      </c>
      <c r="AS158" s="105">
        <v>45595</v>
      </c>
      <c r="AT158" s="106" t="s">
        <v>71</v>
      </c>
      <c r="AU158" s="83">
        <v>0</v>
      </c>
    </row>
    <row r="159" s="33" customFormat="1" ht="127" customHeight="1" spans="1:47">
      <c r="A159" s="60">
        <f>SUBTOTAL(103,$D$10:D159)</f>
        <v>96</v>
      </c>
      <c r="B159" s="61" t="s">
        <v>729</v>
      </c>
      <c r="C159" s="61">
        <v>2025</v>
      </c>
      <c r="D159" s="61" t="s">
        <v>730</v>
      </c>
      <c r="E159" s="61" t="s">
        <v>643</v>
      </c>
      <c r="F159" s="61" t="s">
        <v>722</v>
      </c>
      <c r="G159" s="61" t="s">
        <v>62</v>
      </c>
      <c r="H159" s="61" t="s">
        <v>731</v>
      </c>
      <c r="I159" s="61" t="s">
        <v>64</v>
      </c>
      <c r="J159" s="61" t="s">
        <v>732</v>
      </c>
      <c r="K159" s="89">
        <v>2.2</v>
      </c>
      <c r="L159" s="89">
        <v>1</v>
      </c>
      <c r="M159" s="89">
        <v>360</v>
      </c>
      <c r="N159" s="83">
        <v>1536</v>
      </c>
      <c r="O159" s="84">
        <v>150</v>
      </c>
      <c r="P159" s="84">
        <f t="shared" si="86"/>
        <v>0</v>
      </c>
      <c r="Q159" s="84">
        <f t="shared" si="87"/>
        <v>0</v>
      </c>
      <c r="R159" s="84">
        <v>0</v>
      </c>
      <c r="S159" s="84">
        <v>0</v>
      </c>
      <c r="T159" s="84"/>
      <c r="U159" s="84"/>
      <c r="V159" s="84"/>
      <c r="W159" s="84"/>
      <c r="X159" s="84">
        <v>0</v>
      </c>
      <c r="Y159" s="84"/>
      <c r="Z159" s="84"/>
      <c r="AA159" s="84"/>
      <c r="AB159" s="84">
        <f t="shared" si="88"/>
        <v>150</v>
      </c>
      <c r="AC159" s="84">
        <v>0</v>
      </c>
      <c r="AD159" s="84"/>
      <c r="AE159" s="84">
        <v>150</v>
      </c>
      <c r="AF159" s="84"/>
      <c r="AG159" s="84"/>
      <c r="AH159" s="84"/>
      <c r="AI159" s="84"/>
      <c r="AJ159" s="84"/>
      <c r="AK159" s="84"/>
      <c r="AL159" s="83" t="s">
        <v>192</v>
      </c>
      <c r="AM159" s="83" t="s">
        <v>193</v>
      </c>
      <c r="AN159" s="83" t="s">
        <v>638</v>
      </c>
      <c r="AO159" s="83" t="s">
        <v>639</v>
      </c>
      <c r="AP159" s="83" t="s">
        <v>96</v>
      </c>
      <c r="AQ159" s="87" t="s">
        <v>733</v>
      </c>
      <c r="AR159" s="87" t="s">
        <v>668</v>
      </c>
      <c r="AS159" s="111">
        <v>45734</v>
      </c>
      <c r="AT159" s="83" t="s">
        <v>203</v>
      </c>
      <c r="AU159" s="83"/>
    </row>
    <row r="160" s="33" customFormat="1" ht="124" customHeight="1" spans="1:47">
      <c r="A160" s="60">
        <f>SUBTOTAL(103,$D$10:D160)</f>
        <v>97</v>
      </c>
      <c r="B160" s="61" t="s">
        <v>734</v>
      </c>
      <c r="C160" s="61">
        <v>2025</v>
      </c>
      <c r="D160" s="61" t="s">
        <v>735</v>
      </c>
      <c r="E160" s="61" t="s">
        <v>643</v>
      </c>
      <c r="F160" s="61" t="s">
        <v>722</v>
      </c>
      <c r="G160" s="61" t="s">
        <v>62</v>
      </c>
      <c r="H160" s="61" t="s">
        <v>736</v>
      </c>
      <c r="I160" s="61" t="s">
        <v>64</v>
      </c>
      <c r="J160" s="61" t="s">
        <v>737</v>
      </c>
      <c r="K160" s="83">
        <v>2.19</v>
      </c>
      <c r="L160" s="83">
        <v>1</v>
      </c>
      <c r="M160" s="83">
        <v>20</v>
      </c>
      <c r="N160" s="83">
        <v>80</v>
      </c>
      <c r="O160" s="84">
        <v>80</v>
      </c>
      <c r="P160" s="84">
        <f t="shared" si="86"/>
        <v>80</v>
      </c>
      <c r="Q160" s="79">
        <f t="shared" si="87"/>
        <v>0</v>
      </c>
      <c r="R160" s="79">
        <v>0</v>
      </c>
      <c r="S160" s="79">
        <v>0</v>
      </c>
      <c r="T160" s="79"/>
      <c r="U160" s="79"/>
      <c r="V160" s="79"/>
      <c r="W160" s="79"/>
      <c r="X160" s="79"/>
      <c r="Y160" s="79"/>
      <c r="Z160" s="79"/>
      <c r="AA160" s="79"/>
      <c r="AB160" s="79">
        <f t="shared" si="88"/>
        <v>80</v>
      </c>
      <c r="AC160" s="79">
        <v>0</v>
      </c>
      <c r="AD160" s="79">
        <v>80</v>
      </c>
      <c r="AE160" s="79"/>
      <c r="AF160" s="79"/>
      <c r="AG160" s="79"/>
      <c r="AH160" s="79"/>
      <c r="AI160" s="79"/>
      <c r="AJ160" s="79"/>
      <c r="AK160" s="79"/>
      <c r="AL160" s="113" t="s">
        <v>154</v>
      </c>
      <c r="AM160" s="113" t="s">
        <v>155</v>
      </c>
      <c r="AN160" s="113" t="s">
        <v>638</v>
      </c>
      <c r="AO160" s="113" t="s">
        <v>639</v>
      </c>
      <c r="AP160" s="113" t="s">
        <v>96</v>
      </c>
      <c r="AQ160" s="129" t="s">
        <v>738</v>
      </c>
      <c r="AR160" s="129" t="s">
        <v>717</v>
      </c>
      <c r="AS160" s="127">
        <v>45811</v>
      </c>
      <c r="AT160" s="113" t="s">
        <v>556</v>
      </c>
      <c r="AU160" s="98"/>
    </row>
    <row r="161" s="33" customFormat="1" ht="33" customHeight="1" spans="1:47">
      <c r="A161" s="62" t="s">
        <v>58</v>
      </c>
      <c r="B161" s="65" t="s">
        <v>739</v>
      </c>
      <c r="C161" s="117"/>
      <c r="D161" s="117"/>
      <c r="E161" s="117"/>
      <c r="F161" s="117"/>
      <c r="G161" s="117"/>
      <c r="H161" s="117"/>
      <c r="I161" s="117"/>
      <c r="J161" s="120"/>
      <c r="K161" s="77"/>
      <c r="L161" s="77"/>
      <c r="M161" s="77"/>
      <c r="N161" s="77"/>
      <c r="O161" s="79"/>
      <c r="P161" s="79"/>
      <c r="Q161" s="79"/>
      <c r="R161" s="79"/>
      <c r="S161" s="79"/>
      <c r="T161" s="79"/>
      <c r="U161" s="79"/>
      <c r="V161" s="79"/>
      <c r="W161" s="79"/>
      <c r="X161" s="79"/>
      <c r="Y161" s="79"/>
      <c r="Z161" s="79"/>
      <c r="AA161" s="79"/>
      <c r="AB161" s="79"/>
      <c r="AC161" s="79"/>
      <c r="AD161" s="79"/>
      <c r="AE161" s="79"/>
      <c r="AF161" s="79"/>
      <c r="AG161" s="79"/>
      <c r="AH161" s="79"/>
      <c r="AI161" s="79"/>
      <c r="AJ161" s="79"/>
      <c r="AK161" s="79"/>
      <c r="AL161" s="98"/>
      <c r="AM161" s="98"/>
      <c r="AN161" s="98"/>
      <c r="AO161" s="98"/>
      <c r="AP161" s="98"/>
      <c r="AQ161" s="112"/>
      <c r="AR161" s="112"/>
      <c r="AS161" s="113"/>
      <c r="AT161" s="113"/>
      <c r="AU161" s="98"/>
    </row>
    <row r="162" s="33" customFormat="1" ht="33" customHeight="1" spans="1:47">
      <c r="A162" s="62" t="s">
        <v>58</v>
      </c>
      <c r="B162" s="65" t="s">
        <v>740</v>
      </c>
      <c r="C162" s="117"/>
      <c r="D162" s="117"/>
      <c r="E162" s="117"/>
      <c r="F162" s="117"/>
      <c r="G162" s="117"/>
      <c r="H162" s="117"/>
      <c r="I162" s="117"/>
      <c r="J162" s="120"/>
      <c r="K162" s="77"/>
      <c r="L162" s="77"/>
      <c r="M162" s="77"/>
      <c r="N162" s="77"/>
      <c r="O162" s="79"/>
      <c r="P162" s="79"/>
      <c r="Q162" s="79"/>
      <c r="R162" s="79"/>
      <c r="S162" s="79"/>
      <c r="T162" s="79"/>
      <c r="U162" s="79"/>
      <c r="V162" s="79"/>
      <c r="W162" s="79"/>
      <c r="X162" s="79"/>
      <c r="Y162" s="79"/>
      <c r="Z162" s="79"/>
      <c r="AA162" s="79"/>
      <c r="AB162" s="79"/>
      <c r="AC162" s="79"/>
      <c r="AD162" s="79"/>
      <c r="AE162" s="79"/>
      <c r="AF162" s="79"/>
      <c r="AG162" s="79"/>
      <c r="AH162" s="79"/>
      <c r="AI162" s="79"/>
      <c r="AJ162" s="79"/>
      <c r="AK162" s="79"/>
      <c r="AL162" s="98"/>
      <c r="AM162" s="98"/>
      <c r="AN162" s="98"/>
      <c r="AO162" s="98"/>
      <c r="AP162" s="98"/>
      <c r="AQ162" s="112"/>
      <c r="AR162" s="112"/>
      <c r="AS162" s="113"/>
      <c r="AT162" s="113"/>
      <c r="AU162" s="98"/>
    </row>
    <row r="163" s="33" customFormat="1" ht="33" customHeight="1" spans="1:47">
      <c r="A163" s="62" t="s">
        <v>58</v>
      </c>
      <c r="B163" s="65" t="s">
        <v>741</v>
      </c>
      <c r="C163" s="117"/>
      <c r="D163" s="117"/>
      <c r="E163" s="117"/>
      <c r="F163" s="117"/>
      <c r="G163" s="117"/>
      <c r="H163" s="117"/>
      <c r="I163" s="117"/>
      <c r="J163" s="120"/>
      <c r="K163" s="77"/>
      <c r="L163" s="77"/>
      <c r="M163" s="77"/>
      <c r="N163" s="77"/>
      <c r="O163" s="79"/>
      <c r="P163" s="79"/>
      <c r="Q163" s="79"/>
      <c r="R163" s="79"/>
      <c r="S163" s="79"/>
      <c r="T163" s="79"/>
      <c r="U163" s="79"/>
      <c r="V163" s="79"/>
      <c r="W163" s="79"/>
      <c r="X163" s="79"/>
      <c r="Y163" s="79"/>
      <c r="Z163" s="79"/>
      <c r="AA163" s="79"/>
      <c r="AB163" s="79"/>
      <c r="AC163" s="79"/>
      <c r="AD163" s="79"/>
      <c r="AE163" s="79"/>
      <c r="AF163" s="79"/>
      <c r="AG163" s="79"/>
      <c r="AH163" s="79"/>
      <c r="AI163" s="79"/>
      <c r="AJ163" s="79"/>
      <c r="AK163" s="79"/>
      <c r="AL163" s="98"/>
      <c r="AM163" s="98"/>
      <c r="AN163" s="98"/>
      <c r="AO163" s="98"/>
      <c r="AP163" s="98"/>
      <c r="AQ163" s="112"/>
      <c r="AR163" s="112"/>
      <c r="AS163" s="113"/>
      <c r="AT163" s="113"/>
      <c r="AU163" s="98"/>
    </row>
    <row r="164" s="33" customFormat="1" ht="33" customHeight="1" spans="1:47">
      <c r="A164" s="62" t="s">
        <v>58</v>
      </c>
      <c r="B164" s="65" t="s">
        <v>742</v>
      </c>
      <c r="C164" s="117"/>
      <c r="D164" s="117"/>
      <c r="E164" s="117"/>
      <c r="F164" s="117"/>
      <c r="G164" s="117"/>
      <c r="H164" s="117"/>
      <c r="I164" s="117"/>
      <c r="J164" s="120"/>
      <c r="K164" s="77">
        <f t="shared" ref="K164:T164" si="89">SUM(K165:K167)</f>
        <v>3</v>
      </c>
      <c r="L164" s="77">
        <f t="shared" si="89"/>
        <v>3</v>
      </c>
      <c r="M164" s="77">
        <f t="shared" si="89"/>
        <v>418</v>
      </c>
      <c r="N164" s="77">
        <f t="shared" si="89"/>
        <v>2095</v>
      </c>
      <c r="O164" s="79">
        <f t="shared" si="89"/>
        <v>1900</v>
      </c>
      <c r="P164" s="79">
        <f t="shared" si="89"/>
        <v>0</v>
      </c>
      <c r="Q164" s="79">
        <f t="shared" si="89"/>
        <v>1900</v>
      </c>
      <c r="R164" s="79">
        <f t="shared" si="89"/>
        <v>0</v>
      </c>
      <c r="S164" s="79">
        <f t="shared" si="89"/>
        <v>0</v>
      </c>
      <c r="T164" s="79">
        <f t="shared" si="89"/>
        <v>1900</v>
      </c>
      <c r="U164" s="79">
        <f t="shared" ref="U164:AJ164" si="90">SUM(U165:U167)</f>
        <v>0</v>
      </c>
      <c r="V164" s="79">
        <f t="shared" si="90"/>
        <v>0</v>
      </c>
      <c r="W164" s="79">
        <f t="shared" si="90"/>
        <v>0</v>
      </c>
      <c r="X164" s="79">
        <f t="shared" si="90"/>
        <v>0</v>
      </c>
      <c r="Y164" s="79">
        <f t="shared" si="90"/>
        <v>0</v>
      </c>
      <c r="Z164" s="79">
        <f t="shared" si="90"/>
        <v>0</v>
      </c>
      <c r="AA164" s="79">
        <f t="shared" si="90"/>
        <v>0</v>
      </c>
      <c r="AB164" s="79">
        <f t="shared" si="90"/>
        <v>0</v>
      </c>
      <c r="AC164" s="79">
        <f t="shared" si="90"/>
        <v>0</v>
      </c>
      <c r="AD164" s="79">
        <f t="shared" si="90"/>
        <v>0</v>
      </c>
      <c r="AE164" s="79">
        <f t="shared" si="90"/>
        <v>0</v>
      </c>
      <c r="AF164" s="79">
        <f t="shared" si="90"/>
        <v>0</v>
      </c>
      <c r="AG164" s="79">
        <f t="shared" si="90"/>
        <v>0</v>
      </c>
      <c r="AH164" s="79">
        <f t="shared" si="90"/>
        <v>0</v>
      </c>
      <c r="AI164" s="79">
        <f t="shared" si="90"/>
        <v>0</v>
      </c>
      <c r="AJ164" s="79">
        <f t="shared" si="90"/>
        <v>0</v>
      </c>
      <c r="AK164" s="79">
        <v>0</v>
      </c>
      <c r="AL164" s="98"/>
      <c r="AM164" s="98"/>
      <c r="AN164" s="98"/>
      <c r="AO164" s="98"/>
      <c r="AP164" s="98"/>
      <c r="AQ164" s="112"/>
      <c r="AR164" s="112"/>
      <c r="AS164" s="113"/>
      <c r="AT164" s="113"/>
      <c r="AU164" s="98"/>
    </row>
    <row r="165" s="32" customFormat="1" ht="142" customHeight="1" spans="1:47">
      <c r="A165" s="60">
        <f>SUBTOTAL(103,$D$10:D165)</f>
        <v>98</v>
      </c>
      <c r="B165" s="61" t="s">
        <v>743</v>
      </c>
      <c r="C165" s="61">
        <v>2025</v>
      </c>
      <c r="D165" s="61" t="s">
        <v>744</v>
      </c>
      <c r="E165" s="61" t="s">
        <v>643</v>
      </c>
      <c r="F165" s="87" t="s">
        <v>742</v>
      </c>
      <c r="G165" s="61" t="s">
        <v>62</v>
      </c>
      <c r="H165" s="61" t="s">
        <v>745</v>
      </c>
      <c r="I165" s="61" t="s">
        <v>746</v>
      </c>
      <c r="J165" s="61" t="s">
        <v>747</v>
      </c>
      <c r="K165" s="89">
        <v>1</v>
      </c>
      <c r="L165" s="89">
        <v>1</v>
      </c>
      <c r="M165" s="89">
        <v>180</v>
      </c>
      <c r="N165" s="83">
        <v>800</v>
      </c>
      <c r="O165" s="84">
        <v>800</v>
      </c>
      <c r="P165" s="84">
        <f t="shared" ref="P165:P167" si="91">R165+S165+U165+W165+X165+Z165+AA165+AC165+AD165+AG165+AH165</f>
        <v>0</v>
      </c>
      <c r="Q165" s="84">
        <f t="shared" ref="Q165:Q167" si="92">R165+S165+T165+U165+V165+W165+X165+Y165+Z165+AA165</f>
        <v>800</v>
      </c>
      <c r="R165" s="84">
        <v>0</v>
      </c>
      <c r="S165" s="84">
        <v>0</v>
      </c>
      <c r="T165" s="84">
        <v>800</v>
      </c>
      <c r="U165" s="84"/>
      <c r="V165" s="84"/>
      <c r="W165" s="84"/>
      <c r="X165" s="84">
        <v>0</v>
      </c>
      <c r="Y165" s="84"/>
      <c r="Z165" s="84"/>
      <c r="AA165" s="84"/>
      <c r="AB165" s="84">
        <f t="shared" ref="AB165:AB167" si="93">AC165+AD165+AE165</f>
        <v>0</v>
      </c>
      <c r="AC165" s="84">
        <v>0</v>
      </c>
      <c r="AD165" s="84">
        <v>0</v>
      </c>
      <c r="AE165" s="84"/>
      <c r="AF165" s="84"/>
      <c r="AG165" s="84"/>
      <c r="AH165" s="84"/>
      <c r="AI165" s="84"/>
      <c r="AJ165" s="84"/>
      <c r="AK165" s="84"/>
      <c r="AL165" s="83" t="s">
        <v>154</v>
      </c>
      <c r="AM165" s="83" t="s">
        <v>155</v>
      </c>
      <c r="AN165" s="83" t="s">
        <v>415</v>
      </c>
      <c r="AO165" s="83" t="s">
        <v>416</v>
      </c>
      <c r="AP165" s="83" t="s">
        <v>96</v>
      </c>
      <c r="AQ165" s="87" t="s">
        <v>748</v>
      </c>
      <c r="AR165" s="87" t="s">
        <v>749</v>
      </c>
      <c r="AS165" s="111">
        <v>45734</v>
      </c>
      <c r="AT165" s="83" t="s">
        <v>203</v>
      </c>
      <c r="AU165" s="83"/>
    </row>
    <row r="166" s="33" customFormat="1" ht="176" customHeight="1" spans="1:47">
      <c r="A166" s="60">
        <f>SUBTOTAL(103,$D$10:D166)</f>
        <v>99</v>
      </c>
      <c r="B166" s="61" t="s">
        <v>750</v>
      </c>
      <c r="C166" s="61">
        <v>2025</v>
      </c>
      <c r="D166" s="61" t="s">
        <v>751</v>
      </c>
      <c r="E166" s="61" t="s">
        <v>643</v>
      </c>
      <c r="F166" s="87" t="s">
        <v>742</v>
      </c>
      <c r="G166" s="61" t="s">
        <v>62</v>
      </c>
      <c r="H166" s="61" t="s">
        <v>396</v>
      </c>
      <c r="I166" s="61" t="s">
        <v>122</v>
      </c>
      <c r="J166" s="61" t="s">
        <v>752</v>
      </c>
      <c r="K166" s="89">
        <v>1</v>
      </c>
      <c r="L166" s="89">
        <v>1</v>
      </c>
      <c r="M166" s="89">
        <v>38</v>
      </c>
      <c r="N166" s="83">
        <v>150</v>
      </c>
      <c r="O166" s="84">
        <v>600</v>
      </c>
      <c r="P166" s="84">
        <f t="shared" si="91"/>
        <v>0</v>
      </c>
      <c r="Q166" s="84">
        <f t="shared" si="92"/>
        <v>600</v>
      </c>
      <c r="R166" s="84">
        <v>0</v>
      </c>
      <c r="S166" s="84">
        <v>0</v>
      </c>
      <c r="T166" s="84">
        <v>600</v>
      </c>
      <c r="U166" s="84"/>
      <c r="V166" s="84"/>
      <c r="W166" s="84"/>
      <c r="X166" s="84">
        <v>0</v>
      </c>
      <c r="Y166" s="84"/>
      <c r="Z166" s="84"/>
      <c r="AA166" s="84"/>
      <c r="AB166" s="84">
        <f t="shared" si="93"/>
        <v>0</v>
      </c>
      <c r="AC166" s="84">
        <v>0</v>
      </c>
      <c r="AD166" s="84">
        <v>0</v>
      </c>
      <c r="AE166" s="84"/>
      <c r="AF166" s="84"/>
      <c r="AG166" s="84"/>
      <c r="AH166" s="84"/>
      <c r="AI166" s="84"/>
      <c r="AJ166" s="84"/>
      <c r="AK166" s="84"/>
      <c r="AL166" s="83" t="s">
        <v>304</v>
      </c>
      <c r="AM166" s="83" t="s">
        <v>305</v>
      </c>
      <c r="AN166" s="83" t="s">
        <v>415</v>
      </c>
      <c r="AO166" s="83" t="s">
        <v>416</v>
      </c>
      <c r="AP166" s="83" t="s">
        <v>96</v>
      </c>
      <c r="AQ166" s="87" t="s">
        <v>753</v>
      </c>
      <c r="AR166" s="87" t="s">
        <v>754</v>
      </c>
      <c r="AS166" s="111">
        <v>45734</v>
      </c>
      <c r="AT166" s="83" t="s">
        <v>203</v>
      </c>
      <c r="AU166" s="83"/>
    </row>
    <row r="167" s="33" customFormat="1" ht="187" customHeight="1" spans="1:47">
      <c r="A167" s="60">
        <f>SUBTOTAL(103,$D$10:D167)</f>
        <v>100</v>
      </c>
      <c r="B167" s="61" t="s">
        <v>755</v>
      </c>
      <c r="C167" s="61">
        <v>2025</v>
      </c>
      <c r="D167" s="61" t="s">
        <v>756</v>
      </c>
      <c r="E167" s="61" t="s">
        <v>643</v>
      </c>
      <c r="F167" s="87" t="s">
        <v>742</v>
      </c>
      <c r="G167" s="61" t="s">
        <v>62</v>
      </c>
      <c r="H167" s="61" t="s">
        <v>271</v>
      </c>
      <c r="I167" s="61" t="s">
        <v>104</v>
      </c>
      <c r="J167" s="61" t="s">
        <v>757</v>
      </c>
      <c r="K167" s="89">
        <v>1</v>
      </c>
      <c r="L167" s="89">
        <v>1</v>
      </c>
      <c r="M167" s="89">
        <v>200</v>
      </c>
      <c r="N167" s="83">
        <v>1145</v>
      </c>
      <c r="O167" s="84">
        <v>500</v>
      </c>
      <c r="P167" s="84">
        <f t="shared" si="91"/>
        <v>0</v>
      </c>
      <c r="Q167" s="84">
        <f t="shared" si="92"/>
        <v>500</v>
      </c>
      <c r="R167" s="84">
        <v>0</v>
      </c>
      <c r="S167" s="84">
        <v>0</v>
      </c>
      <c r="T167" s="84">
        <v>500</v>
      </c>
      <c r="U167" s="84"/>
      <c r="V167" s="84"/>
      <c r="W167" s="84"/>
      <c r="X167" s="84">
        <v>0</v>
      </c>
      <c r="Y167" s="84"/>
      <c r="Z167" s="84"/>
      <c r="AA167" s="84"/>
      <c r="AB167" s="84">
        <f t="shared" si="93"/>
        <v>0</v>
      </c>
      <c r="AC167" s="84">
        <v>0</v>
      </c>
      <c r="AD167" s="84">
        <v>0</v>
      </c>
      <c r="AE167" s="84"/>
      <c r="AF167" s="84"/>
      <c r="AG167" s="84"/>
      <c r="AH167" s="84"/>
      <c r="AI167" s="84"/>
      <c r="AJ167" s="84"/>
      <c r="AK167" s="84"/>
      <c r="AL167" s="83" t="s">
        <v>271</v>
      </c>
      <c r="AM167" s="83" t="s">
        <v>333</v>
      </c>
      <c r="AN167" s="83" t="s">
        <v>415</v>
      </c>
      <c r="AO167" s="83" t="s">
        <v>416</v>
      </c>
      <c r="AP167" s="83" t="s">
        <v>96</v>
      </c>
      <c r="AQ167" s="87" t="s">
        <v>758</v>
      </c>
      <c r="AR167" s="87" t="s">
        <v>759</v>
      </c>
      <c r="AS167" s="111">
        <v>45734</v>
      </c>
      <c r="AT167" s="83" t="s">
        <v>203</v>
      </c>
      <c r="AU167" s="83"/>
    </row>
    <row r="168" s="33" customFormat="1" ht="33" customHeight="1" spans="1:47">
      <c r="A168" s="62" t="s">
        <v>58</v>
      </c>
      <c r="B168" s="65" t="s">
        <v>760</v>
      </c>
      <c r="C168" s="117"/>
      <c r="D168" s="117"/>
      <c r="E168" s="117"/>
      <c r="F168" s="117"/>
      <c r="G168" s="117"/>
      <c r="H168" s="117"/>
      <c r="I168" s="117"/>
      <c r="J168" s="120"/>
      <c r="K168" s="77"/>
      <c r="L168" s="77"/>
      <c r="M168" s="77"/>
      <c r="N168" s="77"/>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98"/>
      <c r="AM168" s="98"/>
      <c r="AN168" s="98"/>
      <c r="AO168" s="98"/>
      <c r="AP168" s="98"/>
      <c r="AQ168" s="112"/>
      <c r="AR168" s="112"/>
      <c r="AS168" s="113"/>
      <c r="AT168" s="113"/>
      <c r="AU168" s="98"/>
    </row>
    <row r="169" s="33" customFormat="1" ht="33" customHeight="1" spans="1:47">
      <c r="A169" s="62" t="s">
        <v>58</v>
      </c>
      <c r="B169" s="65" t="s">
        <v>761</v>
      </c>
      <c r="C169" s="117"/>
      <c r="D169" s="117"/>
      <c r="E169" s="117"/>
      <c r="F169" s="117"/>
      <c r="G169" s="117"/>
      <c r="H169" s="117"/>
      <c r="I169" s="117"/>
      <c r="J169" s="120"/>
      <c r="K169" s="77">
        <f t="shared" ref="K169:T169" si="94">SUM(K170:K177)</f>
        <v>47.917</v>
      </c>
      <c r="L169" s="77">
        <f t="shared" si="94"/>
        <v>8</v>
      </c>
      <c r="M169" s="77">
        <f t="shared" si="94"/>
        <v>11489</v>
      </c>
      <c r="N169" s="77">
        <f t="shared" si="94"/>
        <v>44925</v>
      </c>
      <c r="O169" s="79">
        <f t="shared" si="94"/>
        <v>6517.075</v>
      </c>
      <c r="P169" s="79">
        <f t="shared" si="94"/>
        <v>559.515</v>
      </c>
      <c r="Q169" s="79">
        <f t="shared" si="94"/>
        <v>185</v>
      </c>
      <c r="R169" s="79">
        <f t="shared" si="94"/>
        <v>5</v>
      </c>
      <c r="S169" s="79">
        <f t="shared" si="94"/>
        <v>180</v>
      </c>
      <c r="T169" s="79">
        <f t="shared" si="94"/>
        <v>0</v>
      </c>
      <c r="U169" s="79">
        <f t="shared" ref="U169:AK169" si="95">SUM(U170:U177)</f>
        <v>0</v>
      </c>
      <c r="V169" s="79">
        <f t="shared" si="95"/>
        <v>0</v>
      </c>
      <c r="W169" s="79">
        <f t="shared" si="95"/>
        <v>0</v>
      </c>
      <c r="X169" s="79">
        <f t="shared" si="95"/>
        <v>0</v>
      </c>
      <c r="Y169" s="79">
        <f t="shared" si="95"/>
        <v>0</v>
      </c>
      <c r="Z169" s="79">
        <f t="shared" si="95"/>
        <v>0</v>
      </c>
      <c r="AA169" s="79">
        <f t="shared" si="95"/>
        <v>0</v>
      </c>
      <c r="AB169" s="79">
        <f t="shared" si="95"/>
        <v>6311.325</v>
      </c>
      <c r="AC169" s="79">
        <f t="shared" si="95"/>
        <v>204</v>
      </c>
      <c r="AD169" s="79">
        <f t="shared" si="95"/>
        <v>149.765</v>
      </c>
      <c r="AE169" s="79">
        <f t="shared" si="95"/>
        <v>5957.56</v>
      </c>
      <c r="AF169" s="79">
        <f t="shared" si="95"/>
        <v>0</v>
      </c>
      <c r="AG169" s="79">
        <f t="shared" si="95"/>
        <v>6.95</v>
      </c>
      <c r="AH169" s="79">
        <f t="shared" si="95"/>
        <v>13.8</v>
      </c>
      <c r="AI169" s="79">
        <f t="shared" si="95"/>
        <v>0</v>
      </c>
      <c r="AJ169" s="79">
        <f t="shared" si="95"/>
        <v>0</v>
      </c>
      <c r="AK169" s="79">
        <f t="shared" si="95"/>
        <v>0</v>
      </c>
      <c r="AL169" s="98"/>
      <c r="AM169" s="98"/>
      <c r="AN169" s="98"/>
      <c r="AO169" s="98"/>
      <c r="AP169" s="98"/>
      <c r="AQ169" s="112"/>
      <c r="AR169" s="112"/>
      <c r="AS169" s="113"/>
      <c r="AT169" s="113"/>
      <c r="AU169" s="98"/>
    </row>
    <row r="170" s="32" customFormat="1" ht="213" customHeight="1" spans="1:47">
      <c r="A170" s="60">
        <f>SUBTOTAL(103,$D$10:D170)</f>
        <v>101</v>
      </c>
      <c r="B170" s="61" t="s">
        <v>762</v>
      </c>
      <c r="C170" s="61">
        <v>2025</v>
      </c>
      <c r="D170" s="61" t="s">
        <v>763</v>
      </c>
      <c r="E170" s="61" t="s">
        <v>643</v>
      </c>
      <c r="F170" s="61" t="s">
        <v>761</v>
      </c>
      <c r="G170" s="61" t="s">
        <v>62</v>
      </c>
      <c r="H170" s="61" t="s">
        <v>764</v>
      </c>
      <c r="I170" s="61" t="s">
        <v>215</v>
      </c>
      <c r="J170" s="61" t="s">
        <v>765</v>
      </c>
      <c r="K170" s="83">
        <v>2</v>
      </c>
      <c r="L170" s="83">
        <v>1</v>
      </c>
      <c r="M170" s="83">
        <v>861</v>
      </c>
      <c r="N170" s="83">
        <v>2876</v>
      </c>
      <c r="O170" s="84">
        <v>1200</v>
      </c>
      <c r="P170" s="84">
        <f t="shared" ref="P170:P177" si="96">R170+S170+U170+W170+X170+Z170+AA170+AC170+AD170+AG170+AH170</f>
        <v>0</v>
      </c>
      <c r="Q170" s="84">
        <f t="shared" ref="Q170:Q177" si="97">R170+S170+T170+U170+V170+W170+X170+Y170+Z170+AA170</f>
        <v>0</v>
      </c>
      <c r="R170" s="84">
        <v>0</v>
      </c>
      <c r="S170" s="84">
        <v>0</v>
      </c>
      <c r="T170" s="84">
        <v>0</v>
      </c>
      <c r="U170" s="84"/>
      <c r="V170" s="84"/>
      <c r="W170" s="84"/>
      <c r="X170" s="84">
        <v>0</v>
      </c>
      <c r="Y170" s="84"/>
      <c r="Z170" s="84"/>
      <c r="AA170" s="84"/>
      <c r="AB170" s="84">
        <f t="shared" ref="AB170:AB177" si="98">AC170+AD170+AE170</f>
        <v>1200</v>
      </c>
      <c r="AC170" s="84">
        <v>0</v>
      </c>
      <c r="AD170" s="84">
        <v>0</v>
      </c>
      <c r="AE170" s="84">
        <v>1200</v>
      </c>
      <c r="AF170" s="84">
        <v>0</v>
      </c>
      <c r="AG170" s="84">
        <v>0</v>
      </c>
      <c r="AH170" s="84">
        <v>0</v>
      </c>
      <c r="AI170" s="84"/>
      <c r="AJ170" s="84"/>
      <c r="AK170" s="84"/>
      <c r="AL170" s="83" t="s">
        <v>450</v>
      </c>
      <c r="AM170" s="83" t="s">
        <v>451</v>
      </c>
      <c r="AN170" s="83" t="s">
        <v>450</v>
      </c>
      <c r="AO170" s="83" t="s">
        <v>451</v>
      </c>
      <c r="AP170" s="83" t="s">
        <v>68</v>
      </c>
      <c r="AQ170" s="87" t="s">
        <v>516</v>
      </c>
      <c r="AR170" s="87" t="s">
        <v>517</v>
      </c>
      <c r="AS170" s="105">
        <v>45595</v>
      </c>
      <c r="AT170" s="106" t="s">
        <v>71</v>
      </c>
      <c r="AU170" s="83">
        <v>0</v>
      </c>
    </row>
    <row r="171" s="32" customFormat="1" ht="190" customHeight="1" spans="1:47">
      <c r="A171" s="60">
        <f>SUBTOTAL(103,$D$10:D171)</f>
        <v>102</v>
      </c>
      <c r="B171" s="61" t="s">
        <v>766</v>
      </c>
      <c r="C171" s="61">
        <v>2025</v>
      </c>
      <c r="D171" s="61" t="s">
        <v>767</v>
      </c>
      <c r="E171" s="61" t="s">
        <v>643</v>
      </c>
      <c r="F171" s="61" t="s">
        <v>761</v>
      </c>
      <c r="G171" s="61" t="s">
        <v>62</v>
      </c>
      <c r="H171" s="61" t="s">
        <v>764</v>
      </c>
      <c r="I171" s="61" t="s">
        <v>215</v>
      </c>
      <c r="J171" s="61" t="s">
        <v>768</v>
      </c>
      <c r="K171" s="83">
        <v>4</v>
      </c>
      <c r="L171" s="83">
        <v>1</v>
      </c>
      <c r="M171" s="83">
        <v>861</v>
      </c>
      <c r="N171" s="83">
        <v>2876</v>
      </c>
      <c r="O171" s="84">
        <v>2400</v>
      </c>
      <c r="P171" s="84">
        <f t="shared" si="96"/>
        <v>0</v>
      </c>
      <c r="Q171" s="84">
        <f t="shared" si="97"/>
        <v>0</v>
      </c>
      <c r="R171" s="84"/>
      <c r="S171" s="84"/>
      <c r="T171" s="84">
        <v>0</v>
      </c>
      <c r="U171" s="84"/>
      <c r="V171" s="84"/>
      <c r="W171" s="84"/>
      <c r="X171" s="84"/>
      <c r="Y171" s="84"/>
      <c r="Z171" s="84"/>
      <c r="AA171" s="84"/>
      <c r="AB171" s="84">
        <f t="shared" si="98"/>
        <v>2400</v>
      </c>
      <c r="AC171" s="84"/>
      <c r="AD171" s="84"/>
      <c r="AE171" s="84">
        <v>2400</v>
      </c>
      <c r="AF171" s="84"/>
      <c r="AG171" s="84">
        <v>0</v>
      </c>
      <c r="AH171" s="84">
        <v>0</v>
      </c>
      <c r="AI171" s="84"/>
      <c r="AJ171" s="84"/>
      <c r="AK171" s="84"/>
      <c r="AL171" s="83" t="s">
        <v>450</v>
      </c>
      <c r="AM171" s="83" t="s">
        <v>451</v>
      </c>
      <c r="AN171" s="83" t="s">
        <v>450</v>
      </c>
      <c r="AO171" s="83" t="s">
        <v>451</v>
      </c>
      <c r="AP171" s="83" t="s">
        <v>68</v>
      </c>
      <c r="AQ171" s="87" t="s">
        <v>516</v>
      </c>
      <c r="AR171" s="87" t="s">
        <v>517</v>
      </c>
      <c r="AS171" s="105">
        <v>45595</v>
      </c>
      <c r="AT171" s="106" t="s">
        <v>71</v>
      </c>
      <c r="AU171" s="83">
        <v>0</v>
      </c>
    </row>
    <row r="172" s="32" customFormat="1" ht="153" customHeight="1" spans="1:47">
      <c r="A172" s="60">
        <f>SUBTOTAL(103,$D$10:D172)</f>
        <v>103</v>
      </c>
      <c r="B172" s="61" t="s">
        <v>769</v>
      </c>
      <c r="C172" s="61">
        <v>2025</v>
      </c>
      <c r="D172" s="61" t="s">
        <v>770</v>
      </c>
      <c r="E172" s="61" t="s">
        <v>643</v>
      </c>
      <c r="F172" s="61" t="s">
        <v>761</v>
      </c>
      <c r="G172" s="61" t="s">
        <v>62</v>
      </c>
      <c r="H172" s="61" t="s">
        <v>374</v>
      </c>
      <c r="I172" s="61" t="s">
        <v>122</v>
      </c>
      <c r="J172" s="61" t="s">
        <v>771</v>
      </c>
      <c r="K172" s="83">
        <v>1.227</v>
      </c>
      <c r="L172" s="83">
        <v>1</v>
      </c>
      <c r="M172" s="83">
        <v>239</v>
      </c>
      <c r="N172" s="83">
        <v>897</v>
      </c>
      <c r="O172" s="84">
        <v>455.02</v>
      </c>
      <c r="P172" s="84">
        <f t="shared" si="96"/>
        <v>0</v>
      </c>
      <c r="Q172" s="84">
        <f t="shared" si="97"/>
        <v>0</v>
      </c>
      <c r="R172" s="84"/>
      <c r="S172" s="84"/>
      <c r="T172" s="84">
        <v>0</v>
      </c>
      <c r="U172" s="84"/>
      <c r="V172" s="84"/>
      <c r="W172" s="84"/>
      <c r="X172" s="84"/>
      <c r="Y172" s="84"/>
      <c r="Z172" s="84"/>
      <c r="AA172" s="84"/>
      <c r="AB172" s="84">
        <f t="shared" si="98"/>
        <v>455.02</v>
      </c>
      <c r="AC172" s="84"/>
      <c r="AD172" s="84"/>
      <c r="AE172" s="84">
        <v>455.02</v>
      </c>
      <c r="AF172" s="84"/>
      <c r="AG172" s="84"/>
      <c r="AH172" s="84"/>
      <c r="AI172" s="84"/>
      <c r="AJ172" s="84"/>
      <c r="AK172" s="84"/>
      <c r="AL172" s="83" t="s">
        <v>450</v>
      </c>
      <c r="AM172" s="83" t="s">
        <v>451</v>
      </c>
      <c r="AN172" s="83" t="s">
        <v>450</v>
      </c>
      <c r="AO172" s="83" t="s">
        <v>451</v>
      </c>
      <c r="AP172" s="83" t="s">
        <v>68</v>
      </c>
      <c r="AQ172" s="87" t="s">
        <v>772</v>
      </c>
      <c r="AR172" s="87" t="s">
        <v>773</v>
      </c>
      <c r="AS172" s="105">
        <v>45595</v>
      </c>
      <c r="AT172" s="106" t="s">
        <v>71</v>
      </c>
      <c r="AU172" s="83">
        <v>0</v>
      </c>
    </row>
    <row r="173" s="32" customFormat="1" ht="220" customHeight="1" spans="1:47">
      <c r="A173" s="60">
        <f>SUBTOTAL(103,$D$10:D173)</f>
        <v>104</v>
      </c>
      <c r="B173" s="61" t="s">
        <v>774</v>
      </c>
      <c r="C173" s="61">
        <v>2025</v>
      </c>
      <c r="D173" s="61" t="s">
        <v>775</v>
      </c>
      <c r="E173" s="61" t="s">
        <v>643</v>
      </c>
      <c r="F173" s="61" t="s">
        <v>761</v>
      </c>
      <c r="G173" s="61" t="s">
        <v>112</v>
      </c>
      <c r="H173" s="61" t="s">
        <v>502</v>
      </c>
      <c r="I173" s="61" t="s">
        <v>122</v>
      </c>
      <c r="J173" s="61" t="s">
        <v>776</v>
      </c>
      <c r="K173" s="83">
        <v>1.1</v>
      </c>
      <c r="L173" s="83">
        <v>1</v>
      </c>
      <c r="M173" s="83">
        <v>593</v>
      </c>
      <c r="N173" s="83">
        <v>2111</v>
      </c>
      <c r="O173" s="84">
        <v>910</v>
      </c>
      <c r="P173" s="84">
        <f t="shared" si="96"/>
        <v>0</v>
      </c>
      <c r="Q173" s="84">
        <f t="shared" si="97"/>
        <v>0</v>
      </c>
      <c r="R173" s="84">
        <v>0</v>
      </c>
      <c r="S173" s="84">
        <v>0</v>
      </c>
      <c r="T173" s="84">
        <v>0</v>
      </c>
      <c r="U173" s="84"/>
      <c r="V173" s="84"/>
      <c r="W173" s="84"/>
      <c r="X173" s="84">
        <v>0</v>
      </c>
      <c r="Y173" s="84"/>
      <c r="Z173" s="84"/>
      <c r="AA173" s="84"/>
      <c r="AB173" s="84">
        <f t="shared" si="98"/>
        <v>910</v>
      </c>
      <c r="AC173" s="84">
        <v>0</v>
      </c>
      <c r="AD173" s="84">
        <v>0</v>
      </c>
      <c r="AE173" s="84">
        <v>910</v>
      </c>
      <c r="AF173" s="84"/>
      <c r="AG173" s="84"/>
      <c r="AH173" s="84"/>
      <c r="AI173" s="84"/>
      <c r="AJ173" s="84"/>
      <c r="AK173" s="84"/>
      <c r="AL173" s="83" t="s">
        <v>450</v>
      </c>
      <c r="AM173" s="83" t="s">
        <v>451</v>
      </c>
      <c r="AN173" s="83" t="s">
        <v>450</v>
      </c>
      <c r="AO173" s="83" t="s">
        <v>451</v>
      </c>
      <c r="AP173" s="83" t="s">
        <v>68</v>
      </c>
      <c r="AQ173" s="87" t="s">
        <v>777</v>
      </c>
      <c r="AR173" s="87" t="s">
        <v>778</v>
      </c>
      <c r="AS173" s="105">
        <v>45595</v>
      </c>
      <c r="AT173" s="106" t="s">
        <v>71</v>
      </c>
      <c r="AU173" s="83">
        <v>0</v>
      </c>
    </row>
    <row r="174" s="32" customFormat="1" ht="155" customHeight="1" spans="1:47">
      <c r="A174" s="60">
        <f>SUBTOTAL(103,$D$10:D174)</f>
        <v>105</v>
      </c>
      <c r="B174" s="61" t="s">
        <v>779</v>
      </c>
      <c r="C174" s="61">
        <v>2025</v>
      </c>
      <c r="D174" s="61" t="s">
        <v>780</v>
      </c>
      <c r="E174" s="61" t="s">
        <v>643</v>
      </c>
      <c r="F174" s="61" t="s">
        <v>761</v>
      </c>
      <c r="G174" s="61" t="s">
        <v>62</v>
      </c>
      <c r="H174" s="61" t="s">
        <v>368</v>
      </c>
      <c r="I174" s="61" t="s">
        <v>122</v>
      </c>
      <c r="J174" s="61" t="s">
        <v>781</v>
      </c>
      <c r="K174" s="83">
        <v>1.59</v>
      </c>
      <c r="L174" s="83">
        <v>1</v>
      </c>
      <c r="M174" s="83">
        <v>188</v>
      </c>
      <c r="N174" s="83">
        <v>723</v>
      </c>
      <c r="O174" s="84">
        <v>981.54</v>
      </c>
      <c r="P174" s="84">
        <f t="shared" si="96"/>
        <v>0</v>
      </c>
      <c r="Q174" s="84">
        <f t="shared" si="97"/>
        <v>0</v>
      </c>
      <c r="R174" s="84"/>
      <c r="S174" s="84"/>
      <c r="T174" s="84">
        <v>0</v>
      </c>
      <c r="U174" s="84"/>
      <c r="V174" s="84"/>
      <c r="W174" s="84"/>
      <c r="X174" s="84"/>
      <c r="Y174" s="84"/>
      <c r="Z174" s="84"/>
      <c r="AA174" s="84"/>
      <c r="AB174" s="84">
        <f t="shared" si="98"/>
        <v>981.54</v>
      </c>
      <c r="AC174" s="84"/>
      <c r="AD174" s="84"/>
      <c r="AE174" s="84">
        <v>981.54</v>
      </c>
      <c r="AF174" s="84"/>
      <c r="AG174" s="84"/>
      <c r="AH174" s="84"/>
      <c r="AI174" s="84"/>
      <c r="AJ174" s="84"/>
      <c r="AK174" s="84"/>
      <c r="AL174" s="83" t="s">
        <v>450</v>
      </c>
      <c r="AM174" s="83" t="s">
        <v>451</v>
      </c>
      <c r="AN174" s="83" t="s">
        <v>450</v>
      </c>
      <c r="AO174" s="83" t="s">
        <v>451</v>
      </c>
      <c r="AP174" s="83" t="s">
        <v>68</v>
      </c>
      <c r="AQ174" s="87" t="s">
        <v>782</v>
      </c>
      <c r="AR174" s="87" t="s">
        <v>782</v>
      </c>
      <c r="AS174" s="105">
        <v>45595</v>
      </c>
      <c r="AT174" s="106" t="s">
        <v>71</v>
      </c>
      <c r="AU174" s="83">
        <v>0</v>
      </c>
    </row>
    <row r="175" s="32" customFormat="1" ht="137" customHeight="1" spans="1:47">
      <c r="A175" s="60">
        <f>SUBTOTAL(103,$D$10:D175)</f>
        <v>106</v>
      </c>
      <c r="B175" s="130" t="s">
        <v>783</v>
      </c>
      <c r="C175" s="130">
        <v>2025</v>
      </c>
      <c r="D175" s="130" t="s">
        <v>784</v>
      </c>
      <c r="E175" s="130" t="s">
        <v>643</v>
      </c>
      <c r="F175" s="130" t="s">
        <v>761</v>
      </c>
      <c r="G175" s="130" t="s">
        <v>62</v>
      </c>
      <c r="H175" s="130" t="s">
        <v>785</v>
      </c>
      <c r="I175" s="130" t="s">
        <v>64</v>
      </c>
      <c r="J175" s="130" t="s">
        <v>786</v>
      </c>
      <c r="K175" s="136">
        <v>27</v>
      </c>
      <c r="L175" s="136">
        <v>1</v>
      </c>
      <c r="M175" s="136">
        <v>394</v>
      </c>
      <c r="N175" s="126">
        <v>1398</v>
      </c>
      <c r="O175" s="137">
        <v>110</v>
      </c>
      <c r="P175" s="137">
        <f t="shared" si="96"/>
        <v>99</v>
      </c>
      <c r="Q175" s="137">
        <f t="shared" si="97"/>
        <v>0</v>
      </c>
      <c r="R175" s="137">
        <v>0</v>
      </c>
      <c r="S175" s="137">
        <v>0</v>
      </c>
      <c r="T175" s="137"/>
      <c r="U175" s="137"/>
      <c r="V175" s="137"/>
      <c r="W175" s="137"/>
      <c r="X175" s="137">
        <v>0</v>
      </c>
      <c r="Y175" s="137"/>
      <c r="Z175" s="137"/>
      <c r="AA175" s="137"/>
      <c r="AB175" s="137">
        <f t="shared" si="98"/>
        <v>110</v>
      </c>
      <c r="AC175" s="137">
        <v>0</v>
      </c>
      <c r="AD175" s="137">
        <v>99</v>
      </c>
      <c r="AE175" s="137">
        <v>11</v>
      </c>
      <c r="AF175" s="137"/>
      <c r="AG175" s="137"/>
      <c r="AH175" s="137"/>
      <c r="AI175" s="137"/>
      <c r="AJ175" s="84"/>
      <c r="AK175" s="84"/>
      <c r="AL175" s="83" t="s">
        <v>319</v>
      </c>
      <c r="AM175" s="83" t="s">
        <v>320</v>
      </c>
      <c r="AN175" s="126" t="s">
        <v>319</v>
      </c>
      <c r="AO175" s="126" t="s">
        <v>320</v>
      </c>
      <c r="AP175" s="126" t="s">
        <v>68</v>
      </c>
      <c r="AQ175" s="142" t="s">
        <v>787</v>
      </c>
      <c r="AR175" s="142" t="s">
        <v>788</v>
      </c>
      <c r="AS175" s="143">
        <v>45734</v>
      </c>
      <c r="AT175" s="126" t="s">
        <v>203</v>
      </c>
      <c r="AU175" s="126"/>
    </row>
    <row r="176" s="33" customFormat="1" ht="172" customHeight="1" spans="1:47">
      <c r="A176" s="60">
        <f>SUBTOTAL(103,$D$10:D176)</f>
        <v>107</v>
      </c>
      <c r="B176" s="130" t="s">
        <v>789</v>
      </c>
      <c r="C176" s="61">
        <v>2025</v>
      </c>
      <c r="D176" s="61" t="s">
        <v>790</v>
      </c>
      <c r="E176" s="61" t="s">
        <v>643</v>
      </c>
      <c r="F176" s="61" t="s">
        <v>761</v>
      </c>
      <c r="G176" s="61" t="s">
        <v>62</v>
      </c>
      <c r="H176" s="61" t="s">
        <v>791</v>
      </c>
      <c r="I176" s="61" t="s">
        <v>263</v>
      </c>
      <c r="J176" s="61" t="s">
        <v>792</v>
      </c>
      <c r="K176" s="83">
        <v>5</v>
      </c>
      <c r="L176" s="83">
        <v>1</v>
      </c>
      <c r="M176" s="89">
        <v>5065</v>
      </c>
      <c r="N176" s="89">
        <v>20848</v>
      </c>
      <c r="O176" s="83">
        <v>280.515</v>
      </c>
      <c r="P176" s="83">
        <f t="shared" si="96"/>
        <v>280.515</v>
      </c>
      <c r="Q176" s="84">
        <f t="shared" si="97"/>
        <v>5</v>
      </c>
      <c r="R176" s="84">
        <v>5</v>
      </c>
      <c r="S176" s="84">
        <v>0</v>
      </c>
      <c r="T176" s="84"/>
      <c r="U176" s="84"/>
      <c r="V176" s="84"/>
      <c r="W176" s="84"/>
      <c r="X176" s="84">
        <v>0</v>
      </c>
      <c r="Y176" s="84"/>
      <c r="Z176" s="84"/>
      <c r="AA176" s="84"/>
      <c r="AB176" s="84">
        <f t="shared" si="98"/>
        <v>254.765</v>
      </c>
      <c r="AC176" s="84">
        <v>204</v>
      </c>
      <c r="AD176" s="84">
        <v>50.765</v>
      </c>
      <c r="AE176" s="84"/>
      <c r="AF176" s="84"/>
      <c r="AG176" s="84">
        <v>6.95</v>
      </c>
      <c r="AH176" s="84">
        <v>13.8</v>
      </c>
      <c r="AI176" s="84"/>
      <c r="AJ176" s="83"/>
      <c r="AK176" s="83"/>
      <c r="AL176" s="83" t="s">
        <v>793</v>
      </c>
      <c r="AM176" s="83" t="s">
        <v>794</v>
      </c>
      <c r="AN176" s="83" t="s">
        <v>795</v>
      </c>
      <c r="AO176" s="84" t="s">
        <v>796</v>
      </c>
      <c r="AP176" s="84" t="s">
        <v>68</v>
      </c>
      <c r="AQ176" s="125" t="s">
        <v>797</v>
      </c>
      <c r="AR176" s="125" t="s">
        <v>798</v>
      </c>
      <c r="AS176" s="111">
        <v>45765</v>
      </c>
      <c r="AT176" s="83" t="s">
        <v>432</v>
      </c>
      <c r="AU176" s="83"/>
    </row>
    <row r="177" s="32" customFormat="1" ht="152" customHeight="1" spans="1:47">
      <c r="A177" s="60">
        <f>SUBTOTAL(103,$D$10:D177)</f>
        <v>108</v>
      </c>
      <c r="B177" s="61" t="s">
        <v>799</v>
      </c>
      <c r="C177" s="131">
        <v>2025</v>
      </c>
      <c r="D177" s="61" t="s">
        <v>800</v>
      </c>
      <c r="E177" s="61" t="s">
        <v>643</v>
      </c>
      <c r="F177" s="61" t="s">
        <v>761</v>
      </c>
      <c r="G177" s="61" t="s">
        <v>62</v>
      </c>
      <c r="H177" s="61" t="s">
        <v>801</v>
      </c>
      <c r="I177" s="61" t="s">
        <v>104</v>
      </c>
      <c r="J177" s="61" t="s">
        <v>802</v>
      </c>
      <c r="K177" s="89">
        <v>6</v>
      </c>
      <c r="L177" s="89">
        <v>1</v>
      </c>
      <c r="M177" s="89">
        <v>3288</v>
      </c>
      <c r="N177" s="83">
        <v>13196</v>
      </c>
      <c r="O177" s="83">
        <v>180</v>
      </c>
      <c r="P177" s="84">
        <f t="shared" si="96"/>
        <v>180</v>
      </c>
      <c r="Q177" s="84">
        <f t="shared" si="97"/>
        <v>180</v>
      </c>
      <c r="R177" s="84">
        <v>0</v>
      </c>
      <c r="S177" s="84">
        <v>180</v>
      </c>
      <c r="T177" s="84"/>
      <c r="U177" s="84"/>
      <c r="V177" s="84"/>
      <c r="W177" s="84"/>
      <c r="X177" s="84">
        <v>0</v>
      </c>
      <c r="Y177" s="84"/>
      <c r="Z177" s="84"/>
      <c r="AA177" s="84"/>
      <c r="AB177" s="84">
        <f t="shared" si="98"/>
        <v>0</v>
      </c>
      <c r="AC177" s="84">
        <v>0</v>
      </c>
      <c r="AD177" s="84">
        <v>0</v>
      </c>
      <c r="AE177" s="84"/>
      <c r="AF177" s="84"/>
      <c r="AG177" s="84"/>
      <c r="AH177" s="84"/>
      <c r="AI177" s="84"/>
      <c r="AJ177" s="84"/>
      <c r="AK177" s="84"/>
      <c r="AL177" s="113" t="s">
        <v>793</v>
      </c>
      <c r="AM177" s="113" t="s">
        <v>794</v>
      </c>
      <c r="AN177" s="113" t="s">
        <v>795</v>
      </c>
      <c r="AO177" s="113" t="s">
        <v>796</v>
      </c>
      <c r="AP177" s="113" t="s">
        <v>68</v>
      </c>
      <c r="AQ177" s="131" t="s">
        <v>803</v>
      </c>
      <c r="AR177" s="131" t="s">
        <v>804</v>
      </c>
      <c r="AS177" s="127">
        <v>45765</v>
      </c>
      <c r="AT177" s="113" t="s">
        <v>432</v>
      </c>
      <c r="AU177" s="113"/>
    </row>
    <row r="178" s="36" customFormat="1" ht="48" customHeight="1" spans="1:47">
      <c r="A178" s="132" t="s">
        <v>56</v>
      </c>
      <c r="B178" s="133" t="s">
        <v>805</v>
      </c>
      <c r="C178" s="134"/>
      <c r="D178" s="134"/>
      <c r="E178" s="134"/>
      <c r="F178" s="134"/>
      <c r="G178" s="134"/>
      <c r="H178" s="134"/>
      <c r="I178" s="134"/>
      <c r="J178" s="138"/>
      <c r="K178" s="139">
        <f t="shared" ref="K178:T178" si="99">K179+K180+K186+K189</f>
        <v>58.13</v>
      </c>
      <c r="L178" s="139">
        <f t="shared" si="99"/>
        <v>10</v>
      </c>
      <c r="M178" s="139">
        <f t="shared" si="99"/>
        <v>3892</v>
      </c>
      <c r="N178" s="139">
        <f t="shared" si="99"/>
        <v>14254</v>
      </c>
      <c r="O178" s="140">
        <f t="shared" si="99"/>
        <v>4943.85</v>
      </c>
      <c r="P178" s="140">
        <f t="shared" si="99"/>
        <v>1161.832796</v>
      </c>
      <c r="Q178" s="140">
        <f t="shared" si="99"/>
        <v>3843.85</v>
      </c>
      <c r="R178" s="140">
        <f t="shared" si="99"/>
        <v>0</v>
      </c>
      <c r="S178" s="140">
        <f t="shared" si="99"/>
        <v>281.832796</v>
      </c>
      <c r="T178" s="140">
        <f t="shared" si="99"/>
        <v>2392.017204</v>
      </c>
      <c r="U178" s="140">
        <f t="shared" ref="U178:AI178" si="100">U179+U180+U186+U189</f>
        <v>780</v>
      </c>
      <c r="V178" s="140">
        <f t="shared" si="100"/>
        <v>390</v>
      </c>
      <c r="W178" s="140">
        <f t="shared" si="100"/>
        <v>0</v>
      </c>
      <c r="X178" s="140">
        <f t="shared" si="100"/>
        <v>0</v>
      </c>
      <c r="Y178" s="140">
        <f t="shared" si="100"/>
        <v>0</v>
      </c>
      <c r="Z178" s="140">
        <f t="shared" si="100"/>
        <v>0</v>
      </c>
      <c r="AA178" s="140">
        <f t="shared" si="100"/>
        <v>0</v>
      </c>
      <c r="AB178" s="140">
        <f t="shared" si="100"/>
        <v>0</v>
      </c>
      <c r="AC178" s="140">
        <f t="shared" si="100"/>
        <v>0</v>
      </c>
      <c r="AD178" s="140">
        <f t="shared" si="100"/>
        <v>0</v>
      </c>
      <c r="AE178" s="140">
        <f t="shared" si="100"/>
        <v>0</v>
      </c>
      <c r="AF178" s="140">
        <f t="shared" si="100"/>
        <v>1000</v>
      </c>
      <c r="AG178" s="140">
        <f t="shared" si="100"/>
        <v>0</v>
      </c>
      <c r="AH178" s="140">
        <f t="shared" si="100"/>
        <v>100</v>
      </c>
      <c r="AI178" s="140">
        <f t="shared" si="100"/>
        <v>0</v>
      </c>
      <c r="AJ178" s="140">
        <v>0</v>
      </c>
      <c r="AK178" s="140">
        <v>0</v>
      </c>
      <c r="AL178" s="141"/>
      <c r="AM178" s="141"/>
      <c r="AN178" s="141"/>
      <c r="AO178" s="141"/>
      <c r="AP178" s="141"/>
      <c r="AQ178" s="144"/>
      <c r="AR178" s="144"/>
      <c r="AS178" s="145"/>
      <c r="AT178" s="145"/>
      <c r="AU178" s="141"/>
    </row>
    <row r="179" s="33" customFormat="1" ht="33" customHeight="1" spans="1:47">
      <c r="A179" s="62" t="s">
        <v>58</v>
      </c>
      <c r="B179" s="65" t="s">
        <v>806</v>
      </c>
      <c r="C179" s="117"/>
      <c r="D179" s="117"/>
      <c r="E179" s="117"/>
      <c r="F179" s="117"/>
      <c r="G179" s="117"/>
      <c r="H179" s="117"/>
      <c r="I179" s="117"/>
      <c r="J179" s="120"/>
      <c r="K179" s="77"/>
      <c r="L179" s="77"/>
      <c r="M179" s="77"/>
      <c r="N179" s="77"/>
      <c r="O179" s="79"/>
      <c r="P179" s="79"/>
      <c r="Q179" s="79"/>
      <c r="R179" s="79"/>
      <c r="S179" s="79"/>
      <c r="T179" s="79"/>
      <c r="U179" s="79"/>
      <c r="V179" s="79"/>
      <c r="W179" s="79"/>
      <c r="X179" s="79"/>
      <c r="Y179" s="79"/>
      <c r="Z179" s="79"/>
      <c r="AA179" s="79"/>
      <c r="AB179" s="79"/>
      <c r="AC179" s="79"/>
      <c r="AD179" s="79"/>
      <c r="AE179" s="79"/>
      <c r="AF179" s="79"/>
      <c r="AG179" s="79"/>
      <c r="AH179" s="79"/>
      <c r="AI179" s="79"/>
      <c r="AJ179" s="79"/>
      <c r="AK179" s="79"/>
      <c r="AL179" s="98"/>
      <c r="AM179" s="98"/>
      <c r="AN179" s="98"/>
      <c r="AO179" s="98"/>
      <c r="AP179" s="98"/>
      <c r="AQ179" s="112"/>
      <c r="AR179" s="112"/>
      <c r="AS179" s="113"/>
      <c r="AT179" s="113"/>
      <c r="AU179" s="98"/>
    </row>
    <row r="180" s="33" customFormat="1" ht="33" customHeight="1" spans="1:47">
      <c r="A180" s="62" t="s">
        <v>58</v>
      </c>
      <c r="B180" s="65" t="s">
        <v>807</v>
      </c>
      <c r="C180" s="117"/>
      <c r="D180" s="117"/>
      <c r="E180" s="117"/>
      <c r="F180" s="117"/>
      <c r="G180" s="117"/>
      <c r="H180" s="117"/>
      <c r="I180" s="117"/>
      <c r="J180" s="120"/>
      <c r="K180" s="77">
        <f t="shared" ref="K180:T180" si="101">SUM(K181:K185)</f>
        <v>18.13</v>
      </c>
      <c r="L180" s="77">
        <f t="shared" si="101"/>
        <v>5</v>
      </c>
      <c r="M180" s="77">
        <f t="shared" si="101"/>
        <v>1928</v>
      </c>
      <c r="N180" s="77">
        <f t="shared" si="101"/>
        <v>6944</v>
      </c>
      <c r="O180" s="79">
        <f t="shared" si="101"/>
        <v>2523.85</v>
      </c>
      <c r="P180" s="79">
        <f t="shared" si="101"/>
        <v>381.832796</v>
      </c>
      <c r="Q180" s="79">
        <f t="shared" si="101"/>
        <v>1423.85</v>
      </c>
      <c r="R180" s="79">
        <f t="shared" si="101"/>
        <v>0</v>
      </c>
      <c r="S180" s="79">
        <f t="shared" si="101"/>
        <v>281.832796</v>
      </c>
      <c r="T180" s="79">
        <f t="shared" si="101"/>
        <v>1142.017204</v>
      </c>
      <c r="U180" s="79">
        <f t="shared" ref="U180:AK180" si="102">SUM(U181:U185)</f>
        <v>0</v>
      </c>
      <c r="V180" s="79">
        <f t="shared" si="102"/>
        <v>0</v>
      </c>
      <c r="W180" s="79">
        <f t="shared" si="102"/>
        <v>0</v>
      </c>
      <c r="X180" s="79">
        <f t="shared" si="102"/>
        <v>0</v>
      </c>
      <c r="Y180" s="79">
        <f t="shared" si="102"/>
        <v>0</v>
      </c>
      <c r="Z180" s="79">
        <f t="shared" si="102"/>
        <v>0</v>
      </c>
      <c r="AA180" s="79">
        <f t="shared" si="102"/>
        <v>0</v>
      </c>
      <c r="AB180" s="79">
        <f t="shared" si="102"/>
        <v>0</v>
      </c>
      <c r="AC180" s="79">
        <f t="shared" si="102"/>
        <v>0</v>
      </c>
      <c r="AD180" s="79">
        <f t="shared" si="102"/>
        <v>0</v>
      </c>
      <c r="AE180" s="79">
        <f t="shared" si="102"/>
        <v>0</v>
      </c>
      <c r="AF180" s="79">
        <f t="shared" si="102"/>
        <v>1000</v>
      </c>
      <c r="AG180" s="79">
        <f t="shared" si="102"/>
        <v>0</v>
      </c>
      <c r="AH180" s="79">
        <f t="shared" si="102"/>
        <v>100</v>
      </c>
      <c r="AI180" s="79">
        <f t="shared" si="102"/>
        <v>0</v>
      </c>
      <c r="AJ180" s="79">
        <f t="shared" si="102"/>
        <v>0</v>
      </c>
      <c r="AK180" s="79">
        <f t="shared" si="102"/>
        <v>0</v>
      </c>
      <c r="AL180" s="98"/>
      <c r="AM180" s="98"/>
      <c r="AN180" s="98"/>
      <c r="AO180" s="98"/>
      <c r="AP180" s="98"/>
      <c r="AQ180" s="112"/>
      <c r="AR180" s="112"/>
      <c r="AS180" s="113"/>
      <c r="AT180" s="113"/>
      <c r="AU180" s="98"/>
    </row>
    <row r="181" s="32" customFormat="1" ht="266" customHeight="1" spans="1:47">
      <c r="A181" s="60">
        <f>SUBTOTAL(103,$D$10:D181)</f>
        <v>109</v>
      </c>
      <c r="B181" s="61" t="s">
        <v>808</v>
      </c>
      <c r="C181" s="61">
        <v>2025</v>
      </c>
      <c r="D181" s="61" t="s">
        <v>809</v>
      </c>
      <c r="E181" s="61" t="s">
        <v>805</v>
      </c>
      <c r="F181" s="61" t="s">
        <v>807</v>
      </c>
      <c r="G181" s="61" t="s">
        <v>62</v>
      </c>
      <c r="H181" s="61" t="s">
        <v>810</v>
      </c>
      <c r="I181" s="61" t="s">
        <v>122</v>
      </c>
      <c r="J181" s="61" t="s">
        <v>811</v>
      </c>
      <c r="K181" s="83">
        <v>4.3</v>
      </c>
      <c r="L181" s="83">
        <v>1</v>
      </c>
      <c r="M181" s="83">
        <v>238</v>
      </c>
      <c r="N181" s="83">
        <v>941</v>
      </c>
      <c r="O181" s="84">
        <v>450</v>
      </c>
      <c r="P181" s="84">
        <f t="shared" ref="P181:P185" si="103">R181+S181+U181+W181+X181+Z181+AA181+AC181+AD181+AG181+AH181</f>
        <v>0</v>
      </c>
      <c r="Q181" s="84">
        <f t="shared" ref="Q181:Q185" si="104">R181+S181+T181+U181+V181+W181+X181+Y181+Z181+AA181</f>
        <v>450</v>
      </c>
      <c r="R181" s="84"/>
      <c r="S181" s="84"/>
      <c r="T181" s="84">
        <v>450</v>
      </c>
      <c r="U181" s="84"/>
      <c r="V181" s="84"/>
      <c r="W181" s="84"/>
      <c r="X181" s="84"/>
      <c r="Y181" s="84"/>
      <c r="Z181" s="84"/>
      <c r="AA181" s="84"/>
      <c r="AB181" s="84">
        <f t="shared" ref="AB181:AB185" si="105">AC181+AD181+AE181</f>
        <v>0</v>
      </c>
      <c r="AC181" s="84"/>
      <c r="AD181" s="84"/>
      <c r="AE181" s="84">
        <v>0</v>
      </c>
      <c r="AF181" s="84">
        <v>0</v>
      </c>
      <c r="AG181" s="84">
        <v>0</v>
      </c>
      <c r="AH181" s="84">
        <v>0</v>
      </c>
      <c r="AI181" s="84"/>
      <c r="AJ181" s="84"/>
      <c r="AK181" s="84"/>
      <c r="AL181" s="83" t="s">
        <v>124</v>
      </c>
      <c r="AM181" s="83" t="s">
        <v>125</v>
      </c>
      <c r="AN181" s="83" t="s">
        <v>812</v>
      </c>
      <c r="AO181" s="83" t="s">
        <v>813</v>
      </c>
      <c r="AP181" s="83" t="s">
        <v>814</v>
      </c>
      <c r="AQ181" s="87" t="s">
        <v>815</v>
      </c>
      <c r="AR181" s="87" t="s">
        <v>816</v>
      </c>
      <c r="AS181" s="105">
        <v>45595</v>
      </c>
      <c r="AT181" s="106" t="s">
        <v>71</v>
      </c>
      <c r="AU181" s="83">
        <v>0</v>
      </c>
    </row>
    <row r="182" s="32" customFormat="1" ht="247" customHeight="1" spans="1:47">
      <c r="A182" s="60">
        <f>SUBTOTAL(103,$D$10:D182)</f>
        <v>110</v>
      </c>
      <c r="B182" s="61" t="s">
        <v>817</v>
      </c>
      <c r="C182" s="61">
        <v>2025</v>
      </c>
      <c r="D182" s="61" t="s">
        <v>818</v>
      </c>
      <c r="E182" s="61" t="s">
        <v>805</v>
      </c>
      <c r="F182" s="61" t="s">
        <v>807</v>
      </c>
      <c r="G182" s="61" t="s">
        <v>62</v>
      </c>
      <c r="H182" s="61" t="s">
        <v>819</v>
      </c>
      <c r="I182" s="61" t="s">
        <v>215</v>
      </c>
      <c r="J182" s="61" t="s">
        <v>820</v>
      </c>
      <c r="K182" s="83">
        <v>6</v>
      </c>
      <c r="L182" s="83">
        <v>1</v>
      </c>
      <c r="M182" s="83">
        <v>800</v>
      </c>
      <c r="N182" s="83">
        <v>2283</v>
      </c>
      <c r="O182" s="84">
        <v>1200</v>
      </c>
      <c r="P182" s="84">
        <f t="shared" si="103"/>
        <v>100</v>
      </c>
      <c r="Q182" s="84">
        <f t="shared" si="104"/>
        <v>100</v>
      </c>
      <c r="R182" s="84">
        <v>0</v>
      </c>
      <c r="S182" s="84">
        <v>0</v>
      </c>
      <c r="T182" s="84">
        <v>100</v>
      </c>
      <c r="U182" s="84"/>
      <c r="V182" s="84"/>
      <c r="W182" s="84"/>
      <c r="X182" s="84">
        <v>0</v>
      </c>
      <c r="Y182" s="84"/>
      <c r="Z182" s="84"/>
      <c r="AA182" s="84"/>
      <c r="AB182" s="84">
        <f t="shared" si="105"/>
        <v>0</v>
      </c>
      <c r="AC182" s="84">
        <v>0</v>
      </c>
      <c r="AD182" s="84">
        <v>0</v>
      </c>
      <c r="AE182" s="84">
        <v>0</v>
      </c>
      <c r="AF182" s="84">
        <v>1000</v>
      </c>
      <c r="AG182" s="84">
        <v>0</v>
      </c>
      <c r="AH182" s="84">
        <v>100</v>
      </c>
      <c r="AI182" s="84"/>
      <c r="AJ182" s="84"/>
      <c r="AK182" s="84"/>
      <c r="AL182" s="83" t="s">
        <v>591</v>
      </c>
      <c r="AM182" s="83" t="s">
        <v>592</v>
      </c>
      <c r="AN182" s="83" t="s">
        <v>66</v>
      </c>
      <c r="AO182" s="83" t="s">
        <v>67</v>
      </c>
      <c r="AP182" s="83" t="s">
        <v>68</v>
      </c>
      <c r="AQ182" s="87" t="s">
        <v>821</v>
      </c>
      <c r="AR182" s="87" t="s">
        <v>822</v>
      </c>
      <c r="AS182" s="105">
        <v>45595</v>
      </c>
      <c r="AT182" s="106" t="s">
        <v>71</v>
      </c>
      <c r="AU182" s="83">
        <v>0</v>
      </c>
    </row>
    <row r="183" s="33" customFormat="1" ht="271" customHeight="1" spans="1:47">
      <c r="A183" s="60">
        <f>SUBTOTAL(103,$D$10:D183)</f>
        <v>111</v>
      </c>
      <c r="B183" s="61" t="s">
        <v>823</v>
      </c>
      <c r="C183" s="61">
        <v>2025</v>
      </c>
      <c r="D183" s="61" t="s">
        <v>824</v>
      </c>
      <c r="E183" s="61" t="s">
        <v>805</v>
      </c>
      <c r="F183" s="61" t="s">
        <v>807</v>
      </c>
      <c r="G183" s="61" t="s">
        <v>62</v>
      </c>
      <c r="H183" s="61" t="s">
        <v>825</v>
      </c>
      <c r="I183" s="61" t="s">
        <v>85</v>
      </c>
      <c r="J183" s="61" t="s">
        <v>826</v>
      </c>
      <c r="K183" s="83">
        <v>0.83</v>
      </c>
      <c r="L183" s="83">
        <v>1</v>
      </c>
      <c r="M183" s="83">
        <v>230</v>
      </c>
      <c r="N183" s="83">
        <v>920</v>
      </c>
      <c r="O183" s="84">
        <v>300</v>
      </c>
      <c r="P183" s="84">
        <f t="shared" si="103"/>
        <v>281.832796</v>
      </c>
      <c r="Q183" s="84">
        <f t="shared" si="104"/>
        <v>300</v>
      </c>
      <c r="R183" s="84">
        <v>0</v>
      </c>
      <c r="S183" s="84">
        <v>281.832796</v>
      </c>
      <c r="T183" s="84">
        <v>18.167204</v>
      </c>
      <c r="U183" s="84"/>
      <c r="V183" s="84"/>
      <c r="W183" s="84"/>
      <c r="X183" s="84">
        <v>0</v>
      </c>
      <c r="Y183" s="84"/>
      <c r="Z183" s="84"/>
      <c r="AA183" s="84"/>
      <c r="AB183" s="84">
        <f t="shared" si="105"/>
        <v>0</v>
      </c>
      <c r="AC183" s="84">
        <v>0</v>
      </c>
      <c r="AD183" s="84">
        <v>0</v>
      </c>
      <c r="AE183" s="84"/>
      <c r="AF183" s="84"/>
      <c r="AG183" s="84"/>
      <c r="AH183" s="84"/>
      <c r="AI183" s="84"/>
      <c r="AJ183" s="84"/>
      <c r="AK183" s="84"/>
      <c r="AL183" s="83" t="s">
        <v>827</v>
      </c>
      <c r="AM183" s="83" t="s">
        <v>828</v>
      </c>
      <c r="AN183" s="83" t="s">
        <v>827</v>
      </c>
      <c r="AO183" s="83" t="s">
        <v>828</v>
      </c>
      <c r="AP183" s="83" t="s">
        <v>96</v>
      </c>
      <c r="AQ183" s="87" t="s">
        <v>829</v>
      </c>
      <c r="AR183" s="87" t="s">
        <v>830</v>
      </c>
      <c r="AS183" s="111">
        <v>45650</v>
      </c>
      <c r="AT183" s="83" t="s">
        <v>196</v>
      </c>
      <c r="AU183" s="83">
        <v>0</v>
      </c>
    </row>
    <row r="184" s="33" customFormat="1" ht="367" customHeight="1" spans="1:47">
      <c r="A184" s="60">
        <f>SUBTOTAL(103,$D$10:D184)</f>
        <v>112</v>
      </c>
      <c r="B184" s="61" t="s">
        <v>831</v>
      </c>
      <c r="C184" s="61">
        <v>2025</v>
      </c>
      <c r="D184" s="61" t="s">
        <v>832</v>
      </c>
      <c r="E184" s="61" t="s">
        <v>805</v>
      </c>
      <c r="F184" s="61" t="s">
        <v>807</v>
      </c>
      <c r="G184" s="61" t="s">
        <v>62</v>
      </c>
      <c r="H184" s="61" t="s">
        <v>833</v>
      </c>
      <c r="I184" s="61" t="s">
        <v>85</v>
      </c>
      <c r="J184" s="61" t="s">
        <v>834</v>
      </c>
      <c r="K184" s="83">
        <v>4</v>
      </c>
      <c r="L184" s="83">
        <v>1</v>
      </c>
      <c r="M184" s="83">
        <v>190</v>
      </c>
      <c r="N184" s="83">
        <v>800</v>
      </c>
      <c r="O184" s="84">
        <v>373.94</v>
      </c>
      <c r="P184" s="84">
        <f t="shared" si="103"/>
        <v>0</v>
      </c>
      <c r="Q184" s="84">
        <f t="shared" si="104"/>
        <v>373.94</v>
      </c>
      <c r="R184" s="84">
        <v>0</v>
      </c>
      <c r="S184" s="84">
        <v>0</v>
      </c>
      <c r="T184" s="84">
        <v>373.94</v>
      </c>
      <c r="U184" s="84"/>
      <c r="V184" s="84"/>
      <c r="W184" s="84"/>
      <c r="X184" s="84">
        <v>0</v>
      </c>
      <c r="Y184" s="84"/>
      <c r="Z184" s="84"/>
      <c r="AA184" s="84"/>
      <c r="AB184" s="84">
        <f t="shared" si="105"/>
        <v>0</v>
      </c>
      <c r="AC184" s="84">
        <v>0</v>
      </c>
      <c r="AD184" s="84">
        <v>0</v>
      </c>
      <c r="AE184" s="84"/>
      <c r="AF184" s="84"/>
      <c r="AG184" s="84"/>
      <c r="AH184" s="84"/>
      <c r="AI184" s="84"/>
      <c r="AJ184" s="84"/>
      <c r="AK184" s="84"/>
      <c r="AL184" s="83" t="s">
        <v>812</v>
      </c>
      <c r="AM184" s="83" t="s">
        <v>813</v>
      </c>
      <c r="AN184" s="83" t="s">
        <v>812</v>
      </c>
      <c r="AO184" s="83" t="s">
        <v>813</v>
      </c>
      <c r="AP184" s="83" t="s">
        <v>814</v>
      </c>
      <c r="AQ184" s="87" t="s">
        <v>835</v>
      </c>
      <c r="AR184" s="87" t="s">
        <v>836</v>
      </c>
      <c r="AS184" s="111">
        <v>45650</v>
      </c>
      <c r="AT184" s="83" t="s">
        <v>196</v>
      </c>
      <c r="AU184" s="83">
        <v>0</v>
      </c>
    </row>
    <row r="185" s="33" customFormat="1" ht="183" customHeight="1" spans="1:47">
      <c r="A185" s="60">
        <f>SUBTOTAL(103,$D$10:D185)</f>
        <v>113</v>
      </c>
      <c r="B185" s="61" t="s">
        <v>837</v>
      </c>
      <c r="C185" s="61">
        <v>2025</v>
      </c>
      <c r="D185" s="61" t="s">
        <v>838</v>
      </c>
      <c r="E185" s="61" t="s">
        <v>805</v>
      </c>
      <c r="F185" s="61" t="s">
        <v>807</v>
      </c>
      <c r="G185" s="61" t="s">
        <v>62</v>
      </c>
      <c r="H185" s="61" t="s">
        <v>839</v>
      </c>
      <c r="I185" s="61" t="s">
        <v>85</v>
      </c>
      <c r="J185" s="61" t="s">
        <v>840</v>
      </c>
      <c r="K185" s="83">
        <v>3</v>
      </c>
      <c r="L185" s="83">
        <v>1</v>
      </c>
      <c r="M185" s="83">
        <v>470</v>
      </c>
      <c r="N185" s="83">
        <v>2000</v>
      </c>
      <c r="O185" s="84">
        <v>199.91</v>
      </c>
      <c r="P185" s="84">
        <f t="shared" si="103"/>
        <v>0</v>
      </c>
      <c r="Q185" s="84">
        <f t="shared" si="104"/>
        <v>199.91</v>
      </c>
      <c r="R185" s="84">
        <v>0</v>
      </c>
      <c r="S185" s="84">
        <v>0</v>
      </c>
      <c r="T185" s="84">
        <v>199.91</v>
      </c>
      <c r="U185" s="84"/>
      <c r="V185" s="84"/>
      <c r="W185" s="84"/>
      <c r="X185" s="84">
        <v>0</v>
      </c>
      <c r="Y185" s="84"/>
      <c r="Z185" s="84"/>
      <c r="AA185" s="84"/>
      <c r="AB185" s="84">
        <f t="shared" si="105"/>
        <v>0</v>
      </c>
      <c r="AC185" s="84">
        <v>0</v>
      </c>
      <c r="AD185" s="84">
        <v>0</v>
      </c>
      <c r="AE185" s="84"/>
      <c r="AF185" s="84"/>
      <c r="AG185" s="84"/>
      <c r="AH185" s="84"/>
      <c r="AI185" s="84"/>
      <c r="AJ185" s="84"/>
      <c r="AK185" s="84"/>
      <c r="AL185" s="83" t="s">
        <v>812</v>
      </c>
      <c r="AM185" s="83" t="s">
        <v>813</v>
      </c>
      <c r="AN185" s="83" t="s">
        <v>812</v>
      </c>
      <c r="AO185" s="83" t="s">
        <v>813</v>
      </c>
      <c r="AP185" s="83" t="s">
        <v>814</v>
      </c>
      <c r="AQ185" s="87" t="s">
        <v>841</v>
      </c>
      <c r="AR185" s="87" t="s">
        <v>842</v>
      </c>
      <c r="AS185" s="111">
        <v>45650</v>
      </c>
      <c r="AT185" s="83" t="s">
        <v>196</v>
      </c>
      <c r="AU185" s="83">
        <v>0</v>
      </c>
    </row>
    <row r="186" s="33" customFormat="1" ht="33" customHeight="1" spans="1:47">
      <c r="A186" s="62" t="s">
        <v>58</v>
      </c>
      <c r="B186" s="65" t="s">
        <v>843</v>
      </c>
      <c r="C186" s="117"/>
      <c r="D186" s="117"/>
      <c r="E186" s="117"/>
      <c r="F186" s="117"/>
      <c r="G186" s="117"/>
      <c r="H186" s="117"/>
      <c r="I186" s="117"/>
      <c r="J186" s="120"/>
      <c r="K186" s="77">
        <f t="shared" ref="K186:T186" si="106">SUM(K187:K188)</f>
        <v>5</v>
      </c>
      <c r="L186" s="77">
        <f t="shared" si="106"/>
        <v>2</v>
      </c>
      <c r="M186" s="77">
        <f t="shared" si="106"/>
        <v>923</v>
      </c>
      <c r="N186" s="77">
        <f t="shared" si="106"/>
        <v>3143</v>
      </c>
      <c r="O186" s="79">
        <f t="shared" si="106"/>
        <v>1250</v>
      </c>
      <c r="P186" s="79">
        <f t="shared" si="106"/>
        <v>0</v>
      </c>
      <c r="Q186" s="79">
        <f t="shared" si="106"/>
        <v>1250</v>
      </c>
      <c r="R186" s="79">
        <f t="shared" si="106"/>
        <v>0</v>
      </c>
      <c r="S186" s="79">
        <f t="shared" si="106"/>
        <v>0</v>
      </c>
      <c r="T186" s="79">
        <f t="shared" si="106"/>
        <v>1250</v>
      </c>
      <c r="U186" s="79">
        <f t="shared" ref="U186:AK186" si="107">SUM(U187:U188)</f>
        <v>0</v>
      </c>
      <c r="V186" s="79">
        <f t="shared" si="107"/>
        <v>0</v>
      </c>
      <c r="W186" s="79">
        <f t="shared" si="107"/>
        <v>0</v>
      </c>
      <c r="X186" s="79">
        <f t="shared" si="107"/>
        <v>0</v>
      </c>
      <c r="Y186" s="79">
        <f t="shared" si="107"/>
        <v>0</v>
      </c>
      <c r="Z186" s="79">
        <f t="shared" si="107"/>
        <v>0</v>
      </c>
      <c r="AA186" s="79">
        <f t="shared" si="107"/>
        <v>0</v>
      </c>
      <c r="AB186" s="79">
        <f t="shared" si="107"/>
        <v>0</v>
      </c>
      <c r="AC186" s="79">
        <f t="shared" si="107"/>
        <v>0</v>
      </c>
      <c r="AD186" s="79">
        <f t="shared" si="107"/>
        <v>0</v>
      </c>
      <c r="AE186" s="79">
        <f t="shared" si="107"/>
        <v>0</v>
      </c>
      <c r="AF186" s="79">
        <f t="shared" si="107"/>
        <v>0</v>
      </c>
      <c r="AG186" s="79">
        <f t="shared" si="107"/>
        <v>0</v>
      </c>
      <c r="AH186" s="79">
        <f t="shared" si="107"/>
        <v>0</v>
      </c>
      <c r="AI186" s="79">
        <f t="shared" si="107"/>
        <v>0</v>
      </c>
      <c r="AJ186" s="79">
        <f t="shared" si="107"/>
        <v>0</v>
      </c>
      <c r="AK186" s="79">
        <f t="shared" si="107"/>
        <v>0</v>
      </c>
      <c r="AL186" s="98"/>
      <c r="AM186" s="98"/>
      <c r="AN186" s="98"/>
      <c r="AO186" s="98"/>
      <c r="AP186" s="98"/>
      <c r="AQ186" s="112"/>
      <c r="AR186" s="112"/>
      <c r="AS186" s="113"/>
      <c r="AT186" s="113"/>
      <c r="AU186" s="98"/>
    </row>
    <row r="187" s="32" customFormat="1" ht="163" customHeight="1" spans="1:47">
      <c r="A187" s="60">
        <f>SUBTOTAL(103,$D$10:D187)</f>
        <v>114</v>
      </c>
      <c r="B187" s="61" t="s">
        <v>844</v>
      </c>
      <c r="C187" s="61">
        <v>2025</v>
      </c>
      <c r="D187" s="61" t="s">
        <v>845</v>
      </c>
      <c r="E187" s="61" t="s">
        <v>805</v>
      </c>
      <c r="F187" s="61" t="s">
        <v>843</v>
      </c>
      <c r="G187" s="61" t="s">
        <v>62</v>
      </c>
      <c r="H187" s="61" t="s">
        <v>524</v>
      </c>
      <c r="I187" s="61" t="s">
        <v>85</v>
      </c>
      <c r="J187" s="61" t="s">
        <v>846</v>
      </c>
      <c r="K187" s="83">
        <v>1</v>
      </c>
      <c r="L187" s="83">
        <v>1</v>
      </c>
      <c r="M187" s="83">
        <v>85</v>
      </c>
      <c r="N187" s="83">
        <v>351</v>
      </c>
      <c r="O187" s="84">
        <v>250</v>
      </c>
      <c r="P187" s="84">
        <f t="shared" ref="P187:P192" si="108">R187+S187+U187+W187+X187+Z187+AA187+AC187+AD187+AG187+AH187</f>
        <v>0</v>
      </c>
      <c r="Q187" s="84">
        <f t="shared" ref="Q187:Q192" si="109">R187+S187+T187+U187+V187+W187+X187+Y187+Z187+AA187</f>
        <v>250</v>
      </c>
      <c r="R187" s="84"/>
      <c r="S187" s="84"/>
      <c r="T187" s="84">
        <v>250</v>
      </c>
      <c r="U187" s="84"/>
      <c r="V187" s="84"/>
      <c r="W187" s="84"/>
      <c r="X187" s="84"/>
      <c r="Y187" s="84"/>
      <c r="Z187" s="84"/>
      <c r="AA187" s="84"/>
      <c r="AB187" s="84">
        <f t="shared" ref="AB187:AB192" si="110">AC187+AD187+AE187</f>
        <v>0</v>
      </c>
      <c r="AC187" s="84"/>
      <c r="AD187" s="84"/>
      <c r="AE187" s="84">
        <v>0</v>
      </c>
      <c r="AF187" s="84">
        <v>0</v>
      </c>
      <c r="AG187" s="84">
        <v>0</v>
      </c>
      <c r="AH187" s="84">
        <v>0</v>
      </c>
      <c r="AI187" s="84"/>
      <c r="AJ187" s="84"/>
      <c r="AK187" s="84"/>
      <c r="AL187" s="83" t="s">
        <v>173</v>
      </c>
      <c r="AM187" s="83" t="s">
        <v>174</v>
      </c>
      <c r="AN187" s="83" t="s">
        <v>827</v>
      </c>
      <c r="AO187" s="83" t="s">
        <v>828</v>
      </c>
      <c r="AP187" s="83" t="s">
        <v>96</v>
      </c>
      <c r="AQ187" s="87" t="s">
        <v>847</v>
      </c>
      <c r="AR187" s="87" t="s">
        <v>848</v>
      </c>
      <c r="AS187" s="105">
        <v>45595</v>
      </c>
      <c r="AT187" s="106" t="s">
        <v>71</v>
      </c>
      <c r="AU187" s="83">
        <v>0</v>
      </c>
    </row>
    <row r="188" s="32" customFormat="1" ht="162" customHeight="1" spans="1:47">
      <c r="A188" s="60">
        <f>SUBTOTAL(103,$D$10:D188)</f>
        <v>115</v>
      </c>
      <c r="B188" s="61" t="s">
        <v>849</v>
      </c>
      <c r="C188" s="61">
        <v>2025</v>
      </c>
      <c r="D188" s="61" t="s">
        <v>850</v>
      </c>
      <c r="E188" s="61" t="s">
        <v>805</v>
      </c>
      <c r="F188" s="61" t="s">
        <v>843</v>
      </c>
      <c r="G188" s="61" t="s">
        <v>62</v>
      </c>
      <c r="H188" s="61" t="s">
        <v>851</v>
      </c>
      <c r="I188" s="61" t="s">
        <v>85</v>
      </c>
      <c r="J188" s="61" t="s">
        <v>852</v>
      </c>
      <c r="K188" s="83">
        <v>4</v>
      </c>
      <c r="L188" s="83">
        <v>1</v>
      </c>
      <c r="M188" s="83">
        <v>838</v>
      </c>
      <c r="N188" s="83">
        <v>2792</v>
      </c>
      <c r="O188" s="84">
        <v>1000</v>
      </c>
      <c r="P188" s="84">
        <f t="shared" si="108"/>
        <v>0</v>
      </c>
      <c r="Q188" s="84">
        <f t="shared" si="109"/>
        <v>1000</v>
      </c>
      <c r="R188" s="84"/>
      <c r="S188" s="84"/>
      <c r="T188" s="84">
        <v>1000</v>
      </c>
      <c r="U188" s="84"/>
      <c r="V188" s="84"/>
      <c r="W188" s="84"/>
      <c r="X188" s="84"/>
      <c r="Y188" s="84"/>
      <c r="Z188" s="84"/>
      <c r="AA188" s="84"/>
      <c r="AB188" s="84">
        <f t="shared" si="110"/>
        <v>0</v>
      </c>
      <c r="AC188" s="84"/>
      <c r="AD188" s="84"/>
      <c r="AE188" s="84">
        <v>0</v>
      </c>
      <c r="AF188" s="84">
        <v>0</v>
      </c>
      <c r="AG188" s="84">
        <v>0</v>
      </c>
      <c r="AH188" s="84">
        <v>0</v>
      </c>
      <c r="AI188" s="84"/>
      <c r="AJ188" s="84"/>
      <c r="AK188" s="84"/>
      <c r="AL188" s="83" t="s">
        <v>124</v>
      </c>
      <c r="AM188" s="83" t="s">
        <v>125</v>
      </c>
      <c r="AN188" s="83" t="s">
        <v>827</v>
      </c>
      <c r="AO188" s="83" t="s">
        <v>828</v>
      </c>
      <c r="AP188" s="83" t="s">
        <v>96</v>
      </c>
      <c r="AQ188" s="87" t="s">
        <v>847</v>
      </c>
      <c r="AR188" s="87" t="s">
        <v>853</v>
      </c>
      <c r="AS188" s="105">
        <v>45595</v>
      </c>
      <c r="AT188" s="106" t="s">
        <v>71</v>
      </c>
      <c r="AU188" s="83">
        <v>0</v>
      </c>
    </row>
    <row r="189" s="33" customFormat="1" ht="33" customHeight="1" spans="1:47">
      <c r="A189" s="62" t="s">
        <v>58</v>
      </c>
      <c r="B189" s="65" t="s">
        <v>854</v>
      </c>
      <c r="C189" s="117"/>
      <c r="D189" s="117"/>
      <c r="E189" s="117"/>
      <c r="F189" s="117"/>
      <c r="G189" s="117"/>
      <c r="H189" s="117"/>
      <c r="I189" s="117"/>
      <c r="J189" s="120"/>
      <c r="K189" s="77">
        <f t="shared" ref="K189:T189" si="111">SUM(K190:K192)</f>
        <v>35</v>
      </c>
      <c r="L189" s="77">
        <f t="shared" si="111"/>
        <v>3</v>
      </c>
      <c r="M189" s="77">
        <f t="shared" si="111"/>
        <v>1041</v>
      </c>
      <c r="N189" s="77">
        <f t="shared" si="111"/>
        <v>4167</v>
      </c>
      <c r="O189" s="79">
        <f t="shared" si="111"/>
        <v>1170</v>
      </c>
      <c r="P189" s="79">
        <f t="shared" si="111"/>
        <v>780</v>
      </c>
      <c r="Q189" s="79">
        <f t="shared" si="111"/>
        <v>1170</v>
      </c>
      <c r="R189" s="79">
        <f t="shared" si="111"/>
        <v>0</v>
      </c>
      <c r="S189" s="79">
        <f t="shared" si="111"/>
        <v>0</v>
      </c>
      <c r="T189" s="79">
        <f t="shared" si="111"/>
        <v>0</v>
      </c>
      <c r="U189" s="79">
        <f t="shared" ref="U189:AK189" si="112">SUM(U190:U192)</f>
        <v>780</v>
      </c>
      <c r="V189" s="79">
        <f t="shared" si="112"/>
        <v>390</v>
      </c>
      <c r="W189" s="79">
        <f t="shared" si="112"/>
        <v>0</v>
      </c>
      <c r="X189" s="79">
        <f t="shared" si="112"/>
        <v>0</v>
      </c>
      <c r="Y189" s="79">
        <f t="shared" si="112"/>
        <v>0</v>
      </c>
      <c r="Z189" s="79">
        <f t="shared" si="112"/>
        <v>0</v>
      </c>
      <c r="AA189" s="79">
        <f t="shared" si="112"/>
        <v>0</v>
      </c>
      <c r="AB189" s="79">
        <f t="shared" si="112"/>
        <v>0</v>
      </c>
      <c r="AC189" s="79">
        <f t="shared" si="112"/>
        <v>0</v>
      </c>
      <c r="AD189" s="79">
        <f t="shared" si="112"/>
        <v>0</v>
      </c>
      <c r="AE189" s="79">
        <f t="shared" si="112"/>
        <v>0</v>
      </c>
      <c r="AF189" s="79">
        <f t="shared" si="112"/>
        <v>0</v>
      </c>
      <c r="AG189" s="79">
        <f t="shared" si="112"/>
        <v>0</v>
      </c>
      <c r="AH189" s="79">
        <f t="shared" si="112"/>
        <v>0</v>
      </c>
      <c r="AI189" s="79">
        <f t="shared" si="112"/>
        <v>0</v>
      </c>
      <c r="AJ189" s="79">
        <f t="shared" si="112"/>
        <v>0</v>
      </c>
      <c r="AK189" s="79">
        <f t="shared" si="112"/>
        <v>0</v>
      </c>
      <c r="AL189" s="98"/>
      <c r="AM189" s="98"/>
      <c r="AN189" s="98"/>
      <c r="AO189" s="98"/>
      <c r="AP189" s="98"/>
      <c r="AQ189" s="112"/>
      <c r="AR189" s="112"/>
      <c r="AS189" s="113"/>
      <c r="AT189" s="113"/>
      <c r="AU189" s="98"/>
    </row>
    <row r="190" s="32" customFormat="1" ht="140" customHeight="1" spans="1:47">
      <c r="A190" s="60">
        <f>SUBTOTAL(103,$D$10:D190)</f>
        <v>116</v>
      </c>
      <c r="B190" s="61" t="s">
        <v>855</v>
      </c>
      <c r="C190" s="61">
        <v>2025</v>
      </c>
      <c r="D190" s="61" t="s">
        <v>856</v>
      </c>
      <c r="E190" s="61" t="s">
        <v>805</v>
      </c>
      <c r="F190" s="61" t="s">
        <v>854</v>
      </c>
      <c r="G190" s="61" t="s">
        <v>62</v>
      </c>
      <c r="H190" s="61" t="s">
        <v>262</v>
      </c>
      <c r="I190" s="61" t="s">
        <v>122</v>
      </c>
      <c r="J190" s="61" t="s">
        <v>857</v>
      </c>
      <c r="K190" s="83">
        <v>20</v>
      </c>
      <c r="L190" s="83">
        <v>1</v>
      </c>
      <c r="M190" s="83">
        <v>124</v>
      </c>
      <c r="N190" s="83">
        <v>379</v>
      </c>
      <c r="O190" s="84">
        <v>390</v>
      </c>
      <c r="P190" s="84">
        <f t="shared" si="108"/>
        <v>390</v>
      </c>
      <c r="Q190" s="84">
        <f t="shared" si="109"/>
        <v>390</v>
      </c>
      <c r="R190" s="84">
        <v>0</v>
      </c>
      <c r="S190" s="84">
        <v>0</v>
      </c>
      <c r="T190" s="84"/>
      <c r="U190" s="84">
        <v>390</v>
      </c>
      <c r="V190" s="84"/>
      <c r="W190" s="84"/>
      <c r="X190" s="84">
        <v>0</v>
      </c>
      <c r="Y190" s="84"/>
      <c r="Z190" s="84"/>
      <c r="AA190" s="84"/>
      <c r="AB190" s="84">
        <f t="shared" si="110"/>
        <v>0</v>
      </c>
      <c r="AC190" s="84">
        <v>0</v>
      </c>
      <c r="AD190" s="84">
        <v>0</v>
      </c>
      <c r="AE190" s="84">
        <v>0</v>
      </c>
      <c r="AF190" s="84">
        <v>0</v>
      </c>
      <c r="AG190" s="84">
        <v>0</v>
      </c>
      <c r="AH190" s="84">
        <v>0</v>
      </c>
      <c r="AI190" s="84"/>
      <c r="AJ190" s="84"/>
      <c r="AK190" s="84"/>
      <c r="AL190" s="83" t="s">
        <v>154</v>
      </c>
      <c r="AM190" s="83" t="s">
        <v>155</v>
      </c>
      <c r="AN190" s="83" t="s">
        <v>480</v>
      </c>
      <c r="AO190" s="83" t="s">
        <v>481</v>
      </c>
      <c r="AP190" s="83" t="s">
        <v>96</v>
      </c>
      <c r="AQ190" s="87" t="s">
        <v>858</v>
      </c>
      <c r="AR190" s="87" t="s">
        <v>489</v>
      </c>
      <c r="AS190" s="105">
        <v>45595</v>
      </c>
      <c r="AT190" s="106" t="s">
        <v>71</v>
      </c>
      <c r="AU190" s="83"/>
    </row>
    <row r="191" s="32" customFormat="1" ht="140" customHeight="1" spans="1:47">
      <c r="A191" s="60">
        <f>SUBTOTAL(103,$D$10:D191)</f>
        <v>117</v>
      </c>
      <c r="B191" s="61" t="s">
        <v>859</v>
      </c>
      <c r="C191" s="61">
        <v>2025</v>
      </c>
      <c r="D191" s="61" t="s">
        <v>860</v>
      </c>
      <c r="E191" s="61" t="s">
        <v>805</v>
      </c>
      <c r="F191" s="61" t="s">
        <v>854</v>
      </c>
      <c r="G191" s="61" t="s">
        <v>62</v>
      </c>
      <c r="H191" s="61" t="s">
        <v>861</v>
      </c>
      <c r="I191" s="61" t="s">
        <v>139</v>
      </c>
      <c r="J191" s="61" t="s">
        <v>862</v>
      </c>
      <c r="K191" s="83">
        <v>10</v>
      </c>
      <c r="L191" s="83">
        <v>1</v>
      </c>
      <c r="M191" s="83">
        <v>372</v>
      </c>
      <c r="N191" s="83">
        <v>1732</v>
      </c>
      <c r="O191" s="84">
        <v>390</v>
      </c>
      <c r="P191" s="84">
        <f t="shared" si="108"/>
        <v>390</v>
      </c>
      <c r="Q191" s="84">
        <f t="shared" si="109"/>
        <v>390</v>
      </c>
      <c r="R191" s="84">
        <v>0</v>
      </c>
      <c r="S191" s="84">
        <v>0</v>
      </c>
      <c r="T191" s="84"/>
      <c r="U191" s="84">
        <v>390</v>
      </c>
      <c r="V191" s="84"/>
      <c r="W191" s="84"/>
      <c r="X191" s="84">
        <v>0</v>
      </c>
      <c r="Y191" s="84"/>
      <c r="Z191" s="84"/>
      <c r="AA191" s="84"/>
      <c r="AB191" s="84">
        <f t="shared" si="110"/>
        <v>0</v>
      </c>
      <c r="AC191" s="84">
        <v>0</v>
      </c>
      <c r="AD191" s="84">
        <v>0</v>
      </c>
      <c r="AE191" s="84">
        <v>0</v>
      </c>
      <c r="AF191" s="84">
        <v>0</v>
      </c>
      <c r="AG191" s="84">
        <v>0</v>
      </c>
      <c r="AH191" s="84">
        <v>0</v>
      </c>
      <c r="AI191" s="84"/>
      <c r="AJ191" s="84"/>
      <c r="AK191" s="84"/>
      <c r="AL191" s="83" t="s">
        <v>147</v>
      </c>
      <c r="AM191" s="83" t="s">
        <v>148</v>
      </c>
      <c r="AN191" s="83" t="s">
        <v>480</v>
      </c>
      <c r="AO191" s="83" t="s">
        <v>481</v>
      </c>
      <c r="AP191" s="83" t="s">
        <v>96</v>
      </c>
      <c r="AQ191" s="87" t="s">
        <v>858</v>
      </c>
      <c r="AR191" s="87" t="s">
        <v>489</v>
      </c>
      <c r="AS191" s="105">
        <v>45595</v>
      </c>
      <c r="AT191" s="106" t="s">
        <v>71</v>
      </c>
      <c r="AU191" s="83"/>
    </row>
    <row r="192" s="32" customFormat="1" ht="292" customHeight="1" spans="1:47">
      <c r="A192" s="60">
        <f>SUBTOTAL(103,$D$10:D192)</f>
        <v>118</v>
      </c>
      <c r="B192" s="61" t="s">
        <v>863</v>
      </c>
      <c r="C192" s="61">
        <v>2025</v>
      </c>
      <c r="D192" s="61" t="s">
        <v>864</v>
      </c>
      <c r="E192" s="61" t="s">
        <v>805</v>
      </c>
      <c r="F192" s="61" t="s">
        <v>854</v>
      </c>
      <c r="G192" s="61" t="s">
        <v>62</v>
      </c>
      <c r="H192" s="61" t="s">
        <v>865</v>
      </c>
      <c r="I192" s="61" t="s">
        <v>122</v>
      </c>
      <c r="J192" s="61" t="s">
        <v>866</v>
      </c>
      <c r="K192" s="83">
        <v>5</v>
      </c>
      <c r="L192" s="83">
        <v>1</v>
      </c>
      <c r="M192" s="83">
        <v>545</v>
      </c>
      <c r="N192" s="83">
        <v>2056</v>
      </c>
      <c r="O192" s="84">
        <v>390</v>
      </c>
      <c r="P192" s="84">
        <f t="shared" si="108"/>
        <v>0</v>
      </c>
      <c r="Q192" s="84">
        <f t="shared" si="109"/>
        <v>390</v>
      </c>
      <c r="R192" s="84"/>
      <c r="S192" s="84"/>
      <c r="T192" s="84">
        <v>0</v>
      </c>
      <c r="U192" s="84"/>
      <c r="V192" s="84">
        <v>390</v>
      </c>
      <c r="W192" s="84"/>
      <c r="X192" s="84"/>
      <c r="Y192" s="84"/>
      <c r="Z192" s="84"/>
      <c r="AA192" s="84"/>
      <c r="AB192" s="84">
        <f t="shared" si="110"/>
        <v>0</v>
      </c>
      <c r="AC192" s="84"/>
      <c r="AD192" s="84"/>
      <c r="AE192" s="84">
        <v>0</v>
      </c>
      <c r="AF192" s="84"/>
      <c r="AG192" s="84"/>
      <c r="AH192" s="84"/>
      <c r="AI192" s="84"/>
      <c r="AJ192" s="84"/>
      <c r="AK192" s="84"/>
      <c r="AL192" s="83" t="s">
        <v>115</v>
      </c>
      <c r="AM192" s="83" t="s">
        <v>116</v>
      </c>
      <c r="AN192" s="83" t="s">
        <v>480</v>
      </c>
      <c r="AO192" s="83" t="s">
        <v>481</v>
      </c>
      <c r="AP192" s="83" t="s">
        <v>96</v>
      </c>
      <c r="AQ192" s="87" t="s">
        <v>867</v>
      </c>
      <c r="AR192" s="87" t="s">
        <v>868</v>
      </c>
      <c r="AS192" s="105">
        <v>45595</v>
      </c>
      <c r="AT192" s="106" t="s">
        <v>71</v>
      </c>
      <c r="AU192" s="83">
        <v>0</v>
      </c>
    </row>
    <row r="193" s="36" customFormat="1" ht="48" customHeight="1" spans="1:47">
      <c r="A193" s="114" t="s">
        <v>56</v>
      </c>
      <c r="B193" s="115" t="s">
        <v>869</v>
      </c>
      <c r="C193" s="116"/>
      <c r="D193" s="116"/>
      <c r="E193" s="116"/>
      <c r="F193" s="116"/>
      <c r="G193" s="116"/>
      <c r="H193" s="116"/>
      <c r="I193" s="116"/>
      <c r="J193" s="118"/>
      <c r="K193" s="119">
        <f t="shared" ref="K193:T193" si="113">K194+K195+K196+K197+K198+K204</f>
        <v>5</v>
      </c>
      <c r="L193" s="119">
        <f t="shared" si="113"/>
        <v>5</v>
      </c>
      <c r="M193" s="119">
        <f t="shared" si="113"/>
        <v>3304</v>
      </c>
      <c r="N193" s="119">
        <f t="shared" si="113"/>
        <v>14111</v>
      </c>
      <c r="O193" s="146">
        <f t="shared" si="113"/>
        <v>15103.229703</v>
      </c>
      <c r="P193" s="81">
        <f t="shared" si="113"/>
        <v>9064.949407</v>
      </c>
      <c r="Q193" s="81">
        <f t="shared" si="113"/>
        <v>7501.286078</v>
      </c>
      <c r="R193" s="81">
        <f t="shared" si="113"/>
        <v>3722.450787</v>
      </c>
      <c r="S193" s="81">
        <f t="shared" si="113"/>
        <v>0</v>
      </c>
      <c r="T193" s="81">
        <f t="shared" si="113"/>
        <v>3778.835291</v>
      </c>
      <c r="U193" s="81">
        <f t="shared" ref="U193:AI193" si="114">U194+U195+U196+U197+U198+U204</f>
        <v>0</v>
      </c>
      <c r="V193" s="81">
        <f t="shared" si="114"/>
        <v>0</v>
      </c>
      <c r="W193" s="81">
        <f t="shared" si="114"/>
        <v>0</v>
      </c>
      <c r="X193" s="81">
        <f t="shared" si="114"/>
        <v>0</v>
      </c>
      <c r="Y193" s="81">
        <f t="shared" si="114"/>
        <v>0</v>
      </c>
      <c r="Z193" s="81">
        <f t="shared" si="114"/>
        <v>0</v>
      </c>
      <c r="AA193" s="81">
        <f t="shared" si="114"/>
        <v>0</v>
      </c>
      <c r="AB193" s="81">
        <f t="shared" si="114"/>
        <v>7601.943625</v>
      </c>
      <c r="AC193" s="81">
        <f t="shared" si="114"/>
        <v>5207.025935</v>
      </c>
      <c r="AD193" s="81">
        <f t="shared" si="114"/>
        <v>135.472685</v>
      </c>
      <c r="AE193" s="81">
        <f t="shared" si="114"/>
        <v>2259.445005</v>
      </c>
      <c r="AF193" s="81">
        <f t="shared" si="114"/>
        <v>0</v>
      </c>
      <c r="AG193" s="81">
        <f t="shared" si="114"/>
        <v>0</v>
      </c>
      <c r="AH193" s="81">
        <f t="shared" si="114"/>
        <v>0</v>
      </c>
      <c r="AI193" s="81">
        <f t="shared" si="114"/>
        <v>0</v>
      </c>
      <c r="AJ193" s="81">
        <v>0</v>
      </c>
      <c r="AK193" s="81">
        <v>0</v>
      </c>
      <c r="AL193" s="122"/>
      <c r="AM193" s="122"/>
      <c r="AN193" s="122"/>
      <c r="AO193" s="122"/>
      <c r="AP193" s="122"/>
      <c r="AQ193" s="123"/>
      <c r="AR193" s="123"/>
      <c r="AS193" s="124"/>
      <c r="AT193" s="124"/>
      <c r="AU193" s="122"/>
    </row>
    <row r="194" s="33" customFormat="1" ht="33" customHeight="1" spans="1:47">
      <c r="A194" s="62" t="s">
        <v>58</v>
      </c>
      <c r="B194" s="65" t="s">
        <v>870</v>
      </c>
      <c r="C194" s="117"/>
      <c r="D194" s="117"/>
      <c r="E194" s="117"/>
      <c r="F194" s="117"/>
      <c r="G194" s="117"/>
      <c r="H194" s="117"/>
      <c r="I194" s="117"/>
      <c r="J194" s="120"/>
      <c r="K194" s="77"/>
      <c r="L194" s="77"/>
      <c r="M194" s="77"/>
      <c r="N194" s="77"/>
      <c r="O194" s="79"/>
      <c r="P194" s="79"/>
      <c r="Q194" s="79"/>
      <c r="R194" s="79"/>
      <c r="S194" s="79"/>
      <c r="T194" s="79"/>
      <c r="U194" s="79"/>
      <c r="V194" s="79"/>
      <c r="W194" s="79"/>
      <c r="X194" s="79"/>
      <c r="Y194" s="79"/>
      <c r="Z194" s="79"/>
      <c r="AA194" s="79"/>
      <c r="AB194" s="79"/>
      <c r="AC194" s="79"/>
      <c r="AD194" s="79"/>
      <c r="AE194" s="79"/>
      <c r="AF194" s="79"/>
      <c r="AG194" s="79"/>
      <c r="AH194" s="79"/>
      <c r="AI194" s="79"/>
      <c r="AJ194" s="79"/>
      <c r="AK194" s="79"/>
      <c r="AL194" s="98"/>
      <c r="AM194" s="98"/>
      <c r="AN194" s="98"/>
      <c r="AO194" s="98"/>
      <c r="AP194" s="98"/>
      <c r="AQ194" s="112"/>
      <c r="AR194" s="112"/>
      <c r="AS194" s="113"/>
      <c r="AT194" s="113"/>
      <c r="AU194" s="98"/>
    </row>
    <row r="195" s="33" customFormat="1" ht="33" customHeight="1" spans="1:47">
      <c r="A195" s="62" t="s">
        <v>58</v>
      </c>
      <c r="B195" s="65" t="s">
        <v>871</v>
      </c>
      <c r="C195" s="117"/>
      <c r="D195" s="117"/>
      <c r="E195" s="117"/>
      <c r="F195" s="117"/>
      <c r="G195" s="117"/>
      <c r="H195" s="117"/>
      <c r="I195" s="117"/>
      <c r="J195" s="120"/>
      <c r="K195" s="77"/>
      <c r="L195" s="77"/>
      <c r="M195" s="77"/>
      <c r="N195" s="77"/>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98"/>
      <c r="AM195" s="98"/>
      <c r="AN195" s="98"/>
      <c r="AO195" s="98"/>
      <c r="AP195" s="98"/>
      <c r="AQ195" s="112"/>
      <c r="AR195" s="112"/>
      <c r="AS195" s="113"/>
      <c r="AT195" s="113"/>
      <c r="AU195" s="98"/>
    </row>
    <row r="196" s="33" customFormat="1" ht="33" customHeight="1" spans="1:47">
      <c r="A196" s="62" t="s">
        <v>58</v>
      </c>
      <c r="B196" s="65" t="s">
        <v>872</v>
      </c>
      <c r="C196" s="117"/>
      <c r="D196" s="117"/>
      <c r="E196" s="117"/>
      <c r="F196" s="117"/>
      <c r="G196" s="117"/>
      <c r="H196" s="117"/>
      <c r="I196" s="117"/>
      <c r="J196" s="120"/>
      <c r="K196" s="77"/>
      <c r="L196" s="77"/>
      <c r="M196" s="77"/>
      <c r="N196" s="77"/>
      <c r="O196" s="79"/>
      <c r="P196" s="79"/>
      <c r="Q196" s="79"/>
      <c r="R196" s="79"/>
      <c r="S196" s="79"/>
      <c r="T196" s="79"/>
      <c r="U196" s="79"/>
      <c r="V196" s="79"/>
      <c r="W196" s="79"/>
      <c r="X196" s="79"/>
      <c r="Y196" s="79"/>
      <c r="Z196" s="79"/>
      <c r="AA196" s="79"/>
      <c r="AB196" s="79"/>
      <c r="AC196" s="79"/>
      <c r="AD196" s="79"/>
      <c r="AE196" s="79"/>
      <c r="AF196" s="79"/>
      <c r="AG196" s="79"/>
      <c r="AH196" s="79"/>
      <c r="AI196" s="79"/>
      <c r="AJ196" s="79"/>
      <c r="AK196" s="79"/>
      <c r="AL196" s="98"/>
      <c r="AM196" s="98"/>
      <c r="AN196" s="98"/>
      <c r="AO196" s="98"/>
      <c r="AP196" s="98"/>
      <c r="AQ196" s="112"/>
      <c r="AR196" s="112"/>
      <c r="AS196" s="113"/>
      <c r="AT196" s="113"/>
      <c r="AU196" s="98"/>
    </row>
    <row r="197" s="33" customFormat="1" ht="33" customHeight="1" spans="1:47">
      <c r="A197" s="62" t="s">
        <v>58</v>
      </c>
      <c r="B197" s="65" t="s">
        <v>873</v>
      </c>
      <c r="C197" s="117"/>
      <c r="D197" s="117"/>
      <c r="E197" s="117"/>
      <c r="F197" s="117"/>
      <c r="G197" s="117"/>
      <c r="H197" s="117"/>
      <c r="I197" s="117"/>
      <c r="J197" s="120"/>
      <c r="K197" s="77"/>
      <c r="L197" s="77"/>
      <c r="M197" s="77"/>
      <c r="N197" s="77"/>
      <c r="O197" s="79"/>
      <c r="P197" s="79"/>
      <c r="Q197" s="79"/>
      <c r="R197" s="79"/>
      <c r="S197" s="79"/>
      <c r="T197" s="79"/>
      <c r="U197" s="79"/>
      <c r="V197" s="79"/>
      <c r="W197" s="79"/>
      <c r="X197" s="79"/>
      <c r="Y197" s="79"/>
      <c r="Z197" s="79"/>
      <c r="AA197" s="79"/>
      <c r="AB197" s="79"/>
      <c r="AC197" s="79"/>
      <c r="AD197" s="79"/>
      <c r="AE197" s="79"/>
      <c r="AF197" s="79"/>
      <c r="AG197" s="79"/>
      <c r="AH197" s="79"/>
      <c r="AI197" s="79"/>
      <c r="AJ197" s="79"/>
      <c r="AK197" s="79"/>
      <c r="AL197" s="98"/>
      <c r="AM197" s="98"/>
      <c r="AN197" s="98"/>
      <c r="AO197" s="98"/>
      <c r="AP197" s="98"/>
      <c r="AQ197" s="112"/>
      <c r="AR197" s="112"/>
      <c r="AS197" s="113"/>
      <c r="AT197" s="113"/>
      <c r="AU197" s="98"/>
    </row>
    <row r="198" s="33" customFormat="1" ht="33" customHeight="1" spans="1:47">
      <c r="A198" s="62" t="s">
        <v>58</v>
      </c>
      <c r="B198" s="65" t="s">
        <v>874</v>
      </c>
      <c r="C198" s="117"/>
      <c r="D198" s="117"/>
      <c r="E198" s="117"/>
      <c r="F198" s="117"/>
      <c r="G198" s="117"/>
      <c r="H198" s="117"/>
      <c r="I198" s="117"/>
      <c r="J198" s="120"/>
      <c r="K198" s="77">
        <f t="shared" ref="K198:T198" si="115">SUM(K199:K203)</f>
        <v>5</v>
      </c>
      <c r="L198" s="77">
        <f t="shared" si="115"/>
        <v>5</v>
      </c>
      <c r="M198" s="77">
        <f t="shared" si="115"/>
        <v>3304</v>
      </c>
      <c r="N198" s="77">
        <f t="shared" si="115"/>
        <v>14111</v>
      </c>
      <c r="O198" s="78">
        <f t="shared" si="115"/>
        <v>15103.229703</v>
      </c>
      <c r="P198" s="79">
        <f t="shared" si="115"/>
        <v>9064.949407</v>
      </c>
      <c r="Q198" s="79">
        <f t="shared" si="115"/>
        <v>7501.286078</v>
      </c>
      <c r="R198" s="79">
        <f t="shared" si="115"/>
        <v>3722.450787</v>
      </c>
      <c r="S198" s="79">
        <f t="shared" si="115"/>
        <v>0</v>
      </c>
      <c r="T198" s="79">
        <f t="shared" si="115"/>
        <v>3778.835291</v>
      </c>
      <c r="U198" s="79">
        <f t="shared" ref="U198:AK198" si="116">SUM(U199:U203)</f>
        <v>0</v>
      </c>
      <c r="V198" s="79">
        <f t="shared" si="116"/>
        <v>0</v>
      </c>
      <c r="W198" s="79">
        <f t="shared" si="116"/>
        <v>0</v>
      </c>
      <c r="X198" s="79">
        <f t="shared" si="116"/>
        <v>0</v>
      </c>
      <c r="Y198" s="79">
        <f t="shared" si="116"/>
        <v>0</v>
      </c>
      <c r="Z198" s="79">
        <f t="shared" si="116"/>
        <v>0</v>
      </c>
      <c r="AA198" s="79">
        <f t="shared" si="116"/>
        <v>0</v>
      </c>
      <c r="AB198" s="79">
        <f t="shared" si="116"/>
        <v>7601.943625</v>
      </c>
      <c r="AC198" s="79">
        <f t="shared" si="116"/>
        <v>5207.025935</v>
      </c>
      <c r="AD198" s="79">
        <f t="shared" si="116"/>
        <v>135.472685</v>
      </c>
      <c r="AE198" s="79">
        <f t="shared" si="116"/>
        <v>2259.445005</v>
      </c>
      <c r="AF198" s="79">
        <f t="shared" si="116"/>
        <v>0</v>
      </c>
      <c r="AG198" s="79">
        <f t="shared" si="116"/>
        <v>0</v>
      </c>
      <c r="AH198" s="79">
        <f t="shared" si="116"/>
        <v>0</v>
      </c>
      <c r="AI198" s="79">
        <f t="shared" si="116"/>
        <v>0</v>
      </c>
      <c r="AJ198" s="79">
        <f t="shared" si="116"/>
        <v>0</v>
      </c>
      <c r="AK198" s="79">
        <f t="shared" si="116"/>
        <v>0</v>
      </c>
      <c r="AL198" s="98"/>
      <c r="AM198" s="98"/>
      <c r="AN198" s="98"/>
      <c r="AO198" s="98"/>
      <c r="AP198" s="98"/>
      <c r="AQ198" s="112"/>
      <c r="AR198" s="112"/>
      <c r="AS198" s="113"/>
      <c r="AT198" s="113"/>
      <c r="AU198" s="98"/>
    </row>
    <row r="199" s="32" customFormat="1" ht="163" customHeight="1" spans="1:47">
      <c r="A199" s="60">
        <f>SUBTOTAL(103,$D$10:D199)</f>
        <v>119</v>
      </c>
      <c r="B199" s="61" t="s">
        <v>875</v>
      </c>
      <c r="C199" s="61">
        <v>2025</v>
      </c>
      <c r="D199" s="61" t="s">
        <v>876</v>
      </c>
      <c r="E199" s="61" t="s">
        <v>869</v>
      </c>
      <c r="F199" s="61" t="s">
        <v>874</v>
      </c>
      <c r="G199" s="61" t="s">
        <v>62</v>
      </c>
      <c r="H199" s="61" t="s">
        <v>466</v>
      </c>
      <c r="I199" s="61" t="s">
        <v>85</v>
      </c>
      <c r="J199" s="61" t="s">
        <v>877</v>
      </c>
      <c r="K199" s="83">
        <v>1</v>
      </c>
      <c r="L199" s="83">
        <v>1</v>
      </c>
      <c r="M199" s="83">
        <v>534</v>
      </c>
      <c r="N199" s="83">
        <v>2353</v>
      </c>
      <c r="O199" s="84">
        <v>2000</v>
      </c>
      <c r="P199" s="84">
        <f t="shared" ref="P199:P203" si="117">R199+S199+U199+W199+X199+Z199+AA199+AC199+AD199+AG199+AH199</f>
        <v>1771.003489</v>
      </c>
      <c r="Q199" s="84">
        <f>R199+S199+T199</f>
        <v>2000</v>
      </c>
      <c r="R199" s="84">
        <v>1771.003489</v>
      </c>
      <c r="S199" s="84">
        <v>0</v>
      </c>
      <c r="T199" s="84">
        <v>228.996511</v>
      </c>
      <c r="U199" s="84"/>
      <c r="V199" s="84"/>
      <c r="W199" s="84"/>
      <c r="X199" s="84">
        <v>0</v>
      </c>
      <c r="Y199" s="84"/>
      <c r="Z199" s="84"/>
      <c r="AA199" s="84"/>
      <c r="AB199" s="84">
        <f t="shared" ref="AB199:AB203" si="118">AC199+AD199+AE199</f>
        <v>0</v>
      </c>
      <c r="AC199" s="84">
        <v>0</v>
      </c>
      <c r="AD199" s="84">
        <v>0</v>
      </c>
      <c r="AE199" s="84">
        <v>0</v>
      </c>
      <c r="AF199" s="84"/>
      <c r="AG199" s="84"/>
      <c r="AH199" s="84"/>
      <c r="AI199" s="84"/>
      <c r="AJ199" s="84"/>
      <c r="AK199" s="84"/>
      <c r="AL199" s="83" t="s">
        <v>147</v>
      </c>
      <c r="AM199" s="83" t="s">
        <v>148</v>
      </c>
      <c r="AN199" s="83" t="s">
        <v>66</v>
      </c>
      <c r="AO199" s="83" t="s">
        <v>67</v>
      </c>
      <c r="AP199" s="83" t="s">
        <v>68</v>
      </c>
      <c r="AQ199" s="87" t="s">
        <v>878</v>
      </c>
      <c r="AR199" s="87" t="s">
        <v>879</v>
      </c>
      <c r="AS199" s="105">
        <v>45595</v>
      </c>
      <c r="AT199" s="106" t="s">
        <v>71</v>
      </c>
      <c r="AU199" s="83">
        <v>0</v>
      </c>
    </row>
    <row r="200" s="32" customFormat="1" ht="206" customHeight="1" spans="1:47">
      <c r="A200" s="60">
        <f>SUBTOTAL(103,$D$10:D200)</f>
        <v>120</v>
      </c>
      <c r="B200" s="61" t="s">
        <v>880</v>
      </c>
      <c r="C200" s="61">
        <v>2025</v>
      </c>
      <c r="D200" s="61" t="s">
        <v>881</v>
      </c>
      <c r="E200" s="61" t="s">
        <v>869</v>
      </c>
      <c r="F200" s="61" t="s">
        <v>874</v>
      </c>
      <c r="G200" s="61" t="s">
        <v>62</v>
      </c>
      <c r="H200" s="61" t="s">
        <v>882</v>
      </c>
      <c r="I200" s="61" t="s">
        <v>207</v>
      </c>
      <c r="J200" s="61" t="s">
        <v>883</v>
      </c>
      <c r="K200" s="83">
        <v>1</v>
      </c>
      <c r="L200" s="83">
        <v>1</v>
      </c>
      <c r="M200" s="83">
        <v>917</v>
      </c>
      <c r="N200" s="83">
        <v>3803</v>
      </c>
      <c r="O200" s="84">
        <v>5000</v>
      </c>
      <c r="P200" s="84">
        <f t="shared" si="117"/>
        <v>0</v>
      </c>
      <c r="Q200" s="84">
        <f t="shared" ref="Q199:Q203" si="119">R200+S200+T200+U200+V200+W200+X200+Y200+Z200+AA200</f>
        <v>3000</v>
      </c>
      <c r="R200" s="84">
        <v>0</v>
      </c>
      <c r="S200" s="84">
        <v>0</v>
      </c>
      <c r="T200" s="84">
        <v>3000</v>
      </c>
      <c r="U200" s="84"/>
      <c r="V200" s="84"/>
      <c r="W200" s="84"/>
      <c r="X200" s="84">
        <v>0</v>
      </c>
      <c r="Y200" s="84"/>
      <c r="Z200" s="84"/>
      <c r="AA200" s="84"/>
      <c r="AB200" s="84">
        <f t="shared" si="118"/>
        <v>2000</v>
      </c>
      <c r="AC200" s="84">
        <v>0</v>
      </c>
      <c r="AD200" s="84">
        <v>0</v>
      </c>
      <c r="AE200" s="84">
        <v>2000</v>
      </c>
      <c r="AF200" s="84"/>
      <c r="AG200" s="84"/>
      <c r="AH200" s="84"/>
      <c r="AI200" s="84"/>
      <c r="AJ200" s="84"/>
      <c r="AK200" s="84"/>
      <c r="AL200" s="83" t="s">
        <v>132</v>
      </c>
      <c r="AM200" s="83" t="s">
        <v>133</v>
      </c>
      <c r="AN200" s="83" t="s">
        <v>66</v>
      </c>
      <c r="AO200" s="83" t="s">
        <v>67</v>
      </c>
      <c r="AP200" s="83" t="s">
        <v>68</v>
      </c>
      <c r="AQ200" s="87" t="s">
        <v>884</v>
      </c>
      <c r="AR200" s="87" t="s">
        <v>885</v>
      </c>
      <c r="AS200" s="105">
        <v>45595</v>
      </c>
      <c r="AT200" s="106" t="s">
        <v>71</v>
      </c>
      <c r="AU200" s="83">
        <v>0</v>
      </c>
    </row>
    <row r="201" s="32" customFormat="1" ht="233" customHeight="1" spans="1:47">
      <c r="A201" s="60">
        <f>SUBTOTAL(103,$D$10:D201)</f>
        <v>121</v>
      </c>
      <c r="B201" s="61" t="s">
        <v>886</v>
      </c>
      <c r="C201" s="61">
        <v>2025</v>
      </c>
      <c r="D201" s="61" t="s">
        <v>887</v>
      </c>
      <c r="E201" s="61" t="s">
        <v>869</v>
      </c>
      <c r="F201" s="61" t="s">
        <v>874</v>
      </c>
      <c r="G201" s="61" t="s">
        <v>888</v>
      </c>
      <c r="H201" s="61" t="s">
        <v>764</v>
      </c>
      <c r="I201" s="61" t="s">
        <v>215</v>
      </c>
      <c r="J201" s="61" t="s">
        <v>889</v>
      </c>
      <c r="K201" s="83">
        <v>1</v>
      </c>
      <c r="L201" s="83">
        <v>1</v>
      </c>
      <c r="M201" s="83">
        <v>477</v>
      </c>
      <c r="N201" s="83">
        <v>1669</v>
      </c>
      <c r="O201" s="84">
        <v>1603.229703</v>
      </c>
      <c r="P201" s="84">
        <f t="shared" si="117"/>
        <v>1428.88</v>
      </c>
      <c r="Q201" s="84">
        <f t="shared" si="119"/>
        <v>1603.229703</v>
      </c>
      <c r="R201" s="84">
        <v>1428.88</v>
      </c>
      <c r="S201" s="84">
        <v>0</v>
      </c>
      <c r="T201" s="84">
        <v>174.349703</v>
      </c>
      <c r="U201" s="84"/>
      <c r="V201" s="84"/>
      <c r="W201" s="84"/>
      <c r="X201" s="84">
        <v>0</v>
      </c>
      <c r="Y201" s="84"/>
      <c r="Z201" s="84"/>
      <c r="AA201" s="84"/>
      <c r="AB201" s="84">
        <f t="shared" si="118"/>
        <v>0</v>
      </c>
      <c r="AC201" s="84">
        <v>0</v>
      </c>
      <c r="AD201" s="84">
        <v>0</v>
      </c>
      <c r="AE201" s="84">
        <v>0</v>
      </c>
      <c r="AF201" s="84"/>
      <c r="AG201" s="84"/>
      <c r="AH201" s="84"/>
      <c r="AI201" s="84"/>
      <c r="AJ201" s="84"/>
      <c r="AK201" s="84"/>
      <c r="AL201" s="83" t="s">
        <v>279</v>
      </c>
      <c r="AM201" s="83" t="s">
        <v>280</v>
      </c>
      <c r="AN201" s="83" t="s">
        <v>66</v>
      </c>
      <c r="AO201" s="83" t="s">
        <v>67</v>
      </c>
      <c r="AP201" s="83" t="s">
        <v>68</v>
      </c>
      <c r="AQ201" s="87" t="s">
        <v>890</v>
      </c>
      <c r="AR201" s="87" t="s">
        <v>891</v>
      </c>
      <c r="AS201" s="105">
        <v>45595</v>
      </c>
      <c r="AT201" s="106" t="s">
        <v>71</v>
      </c>
      <c r="AU201" s="83">
        <v>0</v>
      </c>
    </row>
    <row r="202" s="33" customFormat="1" ht="185" customHeight="1" spans="1:47">
      <c r="A202" s="60">
        <f>SUBTOTAL(103,$D$10:D202)</f>
        <v>122</v>
      </c>
      <c r="B202" s="61" t="s">
        <v>892</v>
      </c>
      <c r="C202" s="61">
        <v>2025</v>
      </c>
      <c r="D202" s="61" t="s">
        <v>893</v>
      </c>
      <c r="E202" s="61" t="s">
        <v>869</v>
      </c>
      <c r="F202" s="61" t="s">
        <v>874</v>
      </c>
      <c r="G202" s="61" t="s">
        <v>62</v>
      </c>
      <c r="H202" s="61" t="s">
        <v>894</v>
      </c>
      <c r="I202" s="61" t="s">
        <v>85</v>
      </c>
      <c r="J202" s="61" t="s">
        <v>895</v>
      </c>
      <c r="K202" s="83">
        <v>1</v>
      </c>
      <c r="L202" s="83">
        <v>1</v>
      </c>
      <c r="M202" s="83">
        <v>612</v>
      </c>
      <c r="N202" s="83">
        <v>2768</v>
      </c>
      <c r="O202" s="84">
        <v>2800</v>
      </c>
      <c r="P202" s="84">
        <f t="shared" si="117"/>
        <v>2540.554995</v>
      </c>
      <c r="Q202" s="84">
        <f t="shared" si="119"/>
        <v>0.55991</v>
      </c>
      <c r="R202" s="84">
        <v>0.55991</v>
      </c>
      <c r="S202" s="84">
        <v>0</v>
      </c>
      <c r="T202" s="84"/>
      <c r="U202" s="84"/>
      <c r="V202" s="84"/>
      <c r="W202" s="84"/>
      <c r="X202" s="84">
        <v>0</v>
      </c>
      <c r="Y202" s="84"/>
      <c r="Z202" s="84"/>
      <c r="AA202" s="84"/>
      <c r="AB202" s="84">
        <f t="shared" si="118"/>
        <v>2799.44009</v>
      </c>
      <c r="AC202" s="84">
        <v>2404.5224</v>
      </c>
      <c r="AD202" s="84">
        <v>135.472685</v>
      </c>
      <c r="AE202" s="84">
        <v>259.445005</v>
      </c>
      <c r="AF202" s="84"/>
      <c r="AG202" s="84"/>
      <c r="AH202" s="84"/>
      <c r="AI202" s="84"/>
      <c r="AJ202" s="106"/>
      <c r="AK202" s="84"/>
      <c r="AL202" s="83" t="s">
        <v>154</v>
      </c>
      <c r="AM202" s="83" t="s">
        <v>155</v>
      </c>
      <c r="AN202" s="83" t="s">
        <v>66</v>
      </c>
      <c r="AO202" s="83" t="s">
        <v>67</v>
      </c>
      <c r="AP202" s="83" t="s">
        <v>68</v>
      </c>
      <c r="AQ202" s="87" t="s">
        <v>896</v>
      </c>
      <c r="AR202" s="87" t="s">
        <v>897</v>
      </c>
      <c r="AS202" s="111">
        <v>45650</v>
      </c>
      <c r="AT202" s="83" t="s">
        <v>196</v>
      </c>
      <c r="AU202" s="83"/>
    </row>
    <row r="203" s="33" customFormat="1" ht="216" customHeight="1" spans="1:47">
      <c r="A203" s="60">
        <f>SUBTOTAL(103,$D$10:D203)</f>
        <v>123</v>
      </c>
      <c r="B203" s="61" t="s">
        <v>898</v>
      </c>
      <c r="C203" s="61">
        <v>2025</v>
      </c>
      <c r="D203" s="61" t="s">
        <v>899</v>
      </c>
      <c r="E203" s="61" t="s">
        <v>869</v>
      </c>
      <c r="F203" s="61" t="s">
        <v>874</v>
      </c>
      <c r="G203" s="61" t="s">
        <v>62</v>
      </c>
      <c r="H203" s="61" t="s">
        <v>456</v>
      </c>
      <c r="I203" s="61" t="s">
        <v>85</v>
      </c>
      <c r="J203" s="61" t="s">
        <v>900</v>
      </c>
      <c r="K203" s="83">
        <v>1</v>
      </c>
      <c r="L203" s="83">
        <v>1</v>
      </c>
      <c r="M203" s="83">
        <v>764</v>
      </c>
      <c r="N203" s="83">
        <v>3518</v>
      </c>
      <c r="O203" s="84">
        <v>3700</v>
      </c>
      <c r="P203" s="84">
        <f t="shared" si="117"/>
        <v>3324.510923</v>
      </c>
      <c r="Q203" s="84">
        <f t="shared" si="119"/>
        <v>897.496465</v>
      </c>
      <c r="R203" s="84">
        <v>522.007388</v>
      </c>
      <c r="S203" s="84">
        <v>0</v>
      </c>
      <c r="T203" s="84">
        <v>375.489077</v>
      </c>
      <c r="U203" s="84"/>
      <c r="V203" s="84"/>
      <c r="W203" s="84"/>
      <c r="X203" s="84">
        <v>0</v>
      </c>
      <c r="Y203" s="84"/>
      <c r="Z203" s="84"/>
      <c r="AA203" s="84"/>
      <c r="AB203" s="84">
        <f t="shared" si="118"/>
        <v>2802.503535</v>
      </c>
      <c r="AC203" s="84">
        <v>2802.503535</v>
      </c>
      <c r="AD203" s="84">
        <v>0</v>
      </c>
      <c r="AE203" s="84"/>
      <c r="AF203" s="84"/>
      <c r="AG203" s="84"/>
      <c r="AH203" s="84"/>
      <c r="AI203" s="84"/>
      <c r="AJ203" s="84"/>
      <c r="AK203" s="84"/>
      <c r="AL203" s="83" t="s">
        <v>154</v>
      </c>
      <c r="AM203" s="83" t="s">
        <v>155</v>
      </c>
      <c r="AN203" s="83" t="s">
        <v>66</v>
      </c>
      <c r="AO203" s="83" t="s">
        <v>67</v>
      </c>
      <c r="AP203" s="83" t="s">
        <v>68</v>
      </c>
      <c r="AQ203" s="87" t="s">
        <v>896</v>
      </c>
      <c r="AR203" s="87" t="s">
        <v>897</v>
      </c>
      <c r="AS203" s="111">
        <v>45650</v>
      </c>
      <c r="AT203" s="83" t="s">
        <v>196</v>
      </c>
      <c r="AU203" s="83"/>
    </row>
    <row r="204" s="33" customFormat="1" ht="33" customHeight="1" spans="1:47">
      <c r="A204" s="62" t="s">
        <v>58</v>
      </c>
      <c r="B204" s="65" t="s">
        <v>901</v>
      </c>
      <c r="C204" s="117"/>
      <c r="D204" s="117"/>
      <c r="E204" s="117"/>
      <c r="F204" s="117"/>
      <c r="G204" s="117"/>
      <c r="H204" s="117"/>
      <c r="I204" s="117"/>
      <c r="J204" s="120"/>
      <c r="K204" s="77"/>
      <c r="L204" s="77"/>
      <c r="M204" s="77"/>
      <c r="N204" s="77"/>
      <c r="O204" s="79"/>
      <c r="P204" s="84">
        <v>0</v>
      </c>
      <c r="Q204" s="79"/>
      <c r="R204" s="79"/>
      <c r="S204" s="79"/>
      <c r="T204" s="79"/>
      <c r="U204" s="79"/>
      <c r="V204" s="79"/>
      <c r="W204" s="79"/>
      <c r="X204" s="79"/>
      <c r="Y204" s="79"/>
      <c r="Z204" s="79"/>
      <c r="AA204" s="79"/>
      <c r="AB204" s="79"/>
      <c r="AC204" s="79"/>
      <c r="AD204" s="79"/>
      <c r="AE204" s="79"/>
      <c r="AF204" s="79"/>
      <c r="AG204" s="79"/>
      <c r="AH204" s="79"/>
      <c r="AI204" s="79"/>
      <c r="AJ204" s="79"/>
      <c r="AK204" s="79"/>
      <c r="AL204" s="98"/>
      <c r="AM204" s="98"/>
      <c r="AN204" s="98"/>
      <c r="AO204" s="98"/>
      <c r="AP204" s="98"/>
      <c r="AQ204" s="112"/>
      <c r="AR204" s="112"/>
      <c r="AS204" s="113"/>
      <c r="AT204" s="113"/>
      <c r="AU204" s="98"/>
    </row>
    <row r="205" s="36" customFormat="1" ht="45" customHeight="1" spans="1:47">
      <c r="A205" s="114" t="s">
        <v>54</v>
      </c>
      <c r="B205" s="115" t="s">
        <v>902</v>
      </c>
      <c r="C205" s="116"/>
      <c r="D205" s="116"/>
      <c r="E205" s="116"/>
      <c r="F205" s="116"/>
      <c r="G205" s="116"/>
      <c r="H205" s="116"/>
      <c r="I205" s="116"/>
      <c r="J205" s="118"/>
      <c r="K205" s="119"/>
      <c r="L205" s="119">
        <f>L206</f>
        <v>0</v>
      </c>
      <c r="M205" s="119"/>
      <c r="N205" s="119"/>
      <c r="O205" s="81">
        <f t="shared" ref="O205:T205" si="120">O206</f>
        <v>0</v>
      </c>
      <c r="P205" s="81">
        <f t="shared" si="120"/>
        <v>0</v>
      </c>
      <c r="Q205" s="81">
        <f t="shared" si="120"/>
        <v>0</v>
      </c>
      <c r="R205" s="81">
        <f t="shared" si="120"/>
        <v>0</v>
      </c>
      <c r="S205" s="81">
        <f t="shared" si="120"/>
        <v>0</v>
      </c>
      <c r="T205" s="81">
        <f t="shared" si="120"/>
        <v>0</v>
      </c>
      <c r="U205" s="81">
        <f t="shared" ref="U205:AH205" si="121">U206</f>
        <v>0</v>
      </c>
      <c r="V205" s="81">
        <f t="shared" si="121"/>
        <v>0</v>
      </c>
      <c r="W205" s="81">
        <f t="shared" si="121"/>
        <v>0</v>
      </c>
      <c r="X205" s="81">
        <f t="shared" si="121"/>
        <v>0</v>
      </c>
      <c r="Y205" s="81">
        <f t="shared" si="121"/>
        <v>0</v>
      </c>
      <c r="Z205" s="81">
        <f t="shared" si="121"/>
        <v>0</v>
      </c>
      <c r="AA205" s="81">
        <f t="shared" si="121"/>
        <v>0</v>
      </c>
      <c r="AB205" s="81">
        <f t="shared" si="121"/>
        <v>0</v>
      </c>
      <c r="AC205" s="81">
        <f t="shared" si="121"/>
        <v>0</v>
      </c>
      <c r="AD205" s="81">
        <f t="shared" si="121"/>
        <v>0</v>
      </c>
      <c r="AE205" s="81">
        <f t="shared" si="121"/>
        <v>0</v>
      </c>
      <c r="AF205" s="81">
        <f t="shared" si="121"/>
        <v>0</v>
      </c>
      <c r="AG205" s="81">
        <f t="shared" si="121"/>
        <v>0</v>
      </c>
      <c r="AH205" s="81">
        <f t="shared" si="121"/>
        <v>0</v>
      </c>
      <c r="AI205" s="81">
        <v>0</v>
      </c>
      <c r="AJ205" s="81">
        <v>0</v>
      </c>
      <c r="AK205" s="81">
        <v>0</v>
      </c>
      <c r="AL205" s="122"/>
      <c r="AM205" s="122"/>
      <c r="AN205" s="122"/>
      <c r="AO205" s="122"/>
      <c r="AP205" s="122"/>
      <c r="AQ205" s="123"/>
      <c r="AR205" s="123"/>
      <c r="AS205" s="124"/>
      <c r="AT205" s="124"/>
      <c r="AU205" s="122"/>
    </row>
    <row r="206" s="36" customFormat="1" ht="48" customHeight="1" spans="1:47">
      <c r="A206" s="114" t="s">
        <v>56</v>
      </c>
      <c r="B206" s="115" t="s">
        <v>902</v>
      </c>
      <c r="C206" s="116"/>
      <c r="D206" s="116"/>
      <c r="E206" s="116"/>
      <c r="F206" s="116"/>
      <c r="G206" s="116"/>
      <c r="H206" s="116"/>
      <c r="I206" s="116"/>
      <c r="J206" s="118"/>
      <c r="K206" s="119">
        <f t="shared" ref="K206:T206" si="122">K207+K208+K209+K210+K211+K212</f>
        <v>0</v>
      </c>
      <c r="L206" s="119">
        <f t="shared" si="122"/>
        <v>0</v>
      </c>
      <c r="M206" s="119">
        <f t="shared" si="122"/>
        <v>0</v>
      </c>
      <c r="N206" s="119">
        <f t="shared" si="122"/>
        <v>0</v>
      </c>
      <c r="O206" s="81">
        <f t="shared" si="122"/>
        <v>0</v>
      </c>
      <c r="P206" s="81">
        <f t="shared" si="122"/>
        <v>0</v>
      </c>
      <c r="Q206" s="81">
        <f t="shared" si="122"/>
        <v>0</v>
      </c>
      <c r="R206" s="81">
        <f t="shared" si="122"/>
        <v>0</v>
      </c>
      <c r="S206" s="81">
        <f t="shared" si="122"/>
        <v>0</v>
      </c>
      <c r="T206" s="81">
        <f t="shared" si="122"/>
        <v>0</v>
      </c>
      <c r="U206" s="81">
        <f t="shared" ref="U206:AI206" si="123">U207+U208+U209+U210+U211+U212</f>
        <v>0</v>
      </c>
      <c r="V206" s="81">
        <f t="shared" si="123"/>
        <v>0</v>
      </c>
      <c r="W206" s="81">
        <f t="shared" si="123"/>
        <v>0</v>
      </c>
      <c r="X206" s="81">
        <f t="shared" si="123"/>
        <v>0</v>
      </c>
      <c r="Y206" s="81">
        <f t="shared" si="123"/>
        <v>0</v>
      </c>
      <c r="Z206" s="81">
        <f t="shared" si="123"/>
        <v>0</v>
      </c>
      <c r="AA206" s="81">
        <f t="shared" si="123"/>
        <v>0</v>
      </c>
      <c r="AB206" s="81">
        <f t="shared" si="123"/>
        <v>0</v>
      </c>
      <c r="AC206" s="81">
        <f t="shared" si="123"/>
        <v>0</v>
      </c>
      <c r="AD206" s="81">
        <f t="shared" si="123"/>
        <v>0</v>
      </c>
      <c r="AE206" s="81">
        <f t="shared" si="123"/>
        <v>0</v>
      </c>
      <c r="AF206" s="81">
        <f t="shared" si="123"/>
        <v>0</v>
      </c>
      <c r="AG206" s="81">
        <f t="shared" si="123"/>
        <v>0</v>
      </c>
      <c r="AH206" s="81">
        <f t="shared" si="123"/>
        <v>0</v>
      </c>
      <c r="AI206" s="81">
        <f t="shared" si="123"/>
        <v>0</v>
      </c>
      <c r="AJ206" s="81">
        <v>0</v>
      </c>
      <c r="AK206" s="81">
        <v>0</v>
      </c>
      <c r="AL206" s="122"/>
      <c r="AM206" s="122"/>
      <c r="AN206" s="122"/>
      <c r="AO206" s="122"/>
      <c r="AP206" s="122"/>
      <c r="AQ206" s="123"/>
      <c r="AR206" s="123"/>
      <c r="AS206" s="124"/>
      <c r="AT206" s="124"/>
      <c r="AU206" s="122"/>
    </row>
    <row r="207" s="33" customFormat="1" ht="33" customHeight="1" spans="1:47">
      <c r="A207" s="62" t="s">
        <v>58</v>
      </c>
      <c r="B207" s="65" t="s">
        <v>903</v>
      </c>
      <c r="C207" s="117"/>
      <c r="D207" s="117"/>
      <c r="E207" s="117"/>
      <c r="F207" s="117"/>
      <c r="G207" s="117"/>
      <c r="H207" s="117"/>
      <c r="I207" s="117"/>
      <c r="J207" s="120"/>
      <c r="K207" s="77"/>
      <c r="L207" s="77"/>
      <c r="M207" s="77"/>
      <c r="N207" s="77"/>
      <c r="O207" s="79"/>
      <c r="P207" s="79"/>
      <c r="Q207" s="79"/>
      <c r="R207" s="79"/>
      <c r="S207" s="79"/>
      <c r="T207" s="79"/>
      <c r="U207" s="79"/>
      <c r="V207" s="79"/>
      <c r="W207" s="79"/>
      <c r="X207" s="79"/>
      <c r="Y207" s="79"/>
      <c r="Z207" s="79"/>
      <c r="AA207" s="79"/>
      <c r="AB207" s="79"/>
      <c r="AC207" s="79"/>
      <c r="AD207" s="79"/>
      <c r="AE207" s="79"/>
      <c r="AF207" s="79"/>
      <c r="AG207" s="79"/>
      <c r="AH207" s="79"/>
      <c r="AI207" s="79"/>
      <c r="AJ207" s="79"/>
      <c r="AK207" s="79"/>
      <c r="AL207" s="98"/>
      <c r="AM207" s="98"/>
      <c r="AN207" s="98"/>
      <c r="AO207" s="98"/>
      <c r="AP207" s="98"/>
      <c r="AQ207" s="112"/>
      <c r="AR207" s="112"/>
      <c r="AS207" s="113"/>
      <c r="AT207" s="113"/>
      <c r="AU207" s="98"/>
    </row>
    <row r="208" s="33" customFormat="1" ht="33" customHeight="1" spans="1:47">
      <c r="A208" s="62" t="s">
        <v>58</v>
      </c>
      <c r="B208" s="65" t="s">
        <v>904</v>
      </c>
      <c r="C208" s="117"/>
      <c r="D208" s="117"/>
      <c r="E208" s="117"/>
      <c r="F208" s="117"/>
      <c r="G208" s="117"/>
      <c r="H208" s="117"/>
      <c r="I208" s="117"/>
      <c r="J208" s="120"/>
      <c r="K208" s="77"/>
      <c r="L208" s="77"/>
      <c r="M208" s="77"/>
      <c r="N208" s="77"/>
      <c r="O208" s="79"/>
      <c r="P208" s="79"/>
      <c r="Q208" s="79"/>
      <c r="R208" s="79"/>
      <c r="S208" s="79"/>
      <c r="T208" s="79"/>
      <c r="U208" s="79"/>
      <c r="V208" s="79"/>
      <c r="W208" s="79"/>
      <c r="X208" s="79"/>
      <c r="Y208" s="79"/>
      <c r="Z208" s="79"/>
      <c r="AA208" s="79"/>
      <c r="AB208" s="79"/>
      <c r="AC208" s="79"/>
      <c r="AD208" s="79"/>
      <c r="AE208" s="79"/>
      <c r="AF208" s="79"/>
      <c r="AG208" s="79"/>
      <c r="AH208" s="79"/>
      <c r="AI208" s="79"/>
      <c r="AJ208" s="79"/>
      <c r="AK208" s="79"/>
      <c r="AL208" s="98"/>
      <c r="AM208" s="98"/>
      <c r="AN208" s="98"/>
      <c r="AO208" s="98"/>
      <c r="AP208" s="98"/>
      <c r="AQ208" s="112"/>
      <c r="AR208" s="112"/>
      <c r="AS208" s="113"/>
      <c r="AT208" s="113"/>
      <c r="AU208" s="98"/>
    </row>
    <row r="209" s="33" customFormat="1" ht="33" customHeight="1" spans="1:47">
      <c r="A209" s="62" t="s">
        <v>58</v>
      </c>
      <c r="B209" s="65" t="s">
        <v>905</v>
      </c>
      <c r="C209" s="117"/>
      <c r="D209" s="117"/>
      <c r="E209" s="117"/>
      <c r="F209" s="117"/>
      <c r="G209" s="117"/>
      <c r="H209" s="117"/>
      <c r="I209" s="117"/>
      <c r="J209" s="120"/>
      <c r="K209" s="77"/>
      <c r="L209" s="77"/>
      <c r="M209" s="77"/>
      <c r="N209" s="77"/>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79"/>
      <c r="AL209" s="98"/>
      <c r="AM209" s="98"/>
      <c r="AN209" s="98"/>
      <c r="AO209" s="98"/>
      <c r="AP209" s="98"/>
      <c r="AQ209" s="112"/>
      <c r="AR209" s="112"/>
      <c r="AS209" s="113"/>
      <c r="AT209" s="113"/>
      <c r="AU209" s="98"/>
    </row>
    <row r="210" s="33" customFormat="1" ht="33" customHeight="1" spans="1:47">
      <c r="A210" s="62" t="s">
        <v>58</v>
      </c>
      <c r="B210" s="65" t="s">
        <v>906</v>
      </c>
      <c r="C210" s="117"/>
      <c r="D210" s="117"/>
      <c r="E210" s="117"/>
      <c r="F210" s="117"/>
      <c r="G210" s="117"/>
      <c r="H210" s="117"/>
      <c r="I210" s="117"/>
      <c r="J210" s="120"/>
      <c r="K210" s="77"/>
      <c r="L210" s="77"/>
      <c r="M210" s="77"/>
      <c r="N210" s="77"/>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98"/>
      <c r="AM210" s="98"/>
      <c r="AN210" s="98"/>
      <c r="AO210" s="98"/>
      <c r="AP210" s="98"/>
      <c r="AQ210" s="112"/>
      <c r="AR210" s="112"/>
      <c r="AS210" s="113"/>
      <c r="AT210" s="113"/>
      <c r="AU210" s="98"/>
    </row>
    <row r="211" s="33" customFormat="1" ht="33" customHeight="1" spans="1:47">
      <c r="A211" s="62" t="s">
        <v>58</v>
      </c>
      <c r="B211" s="65" t="s">
        <v>907</v>
      </c>
      <c r="C211" s="117"/>
      <c r="D211" s="117"/>
      <c r="E211" s="117"/>
      <c r="F211" s="117"/>
      <c r="G211" s="117"/>
      <c r="H211" s="117"/>
      <c r="I211" s="117"/>
      <c r="J211" s="120"/>
      <c r="K211" s="77"/>
      <c r="L211" s="77"/>
      <c r="M211" s="77"/>
      <c r="N211" s="77"/>
      <c r="O211" s="79"/>
      <c r="P211" s="79"/>
      <c r="Q211" s="79"/>
      <c r="R211" s="79"/>
      <c r="S211" s="79"/>
      <c r="T211" s="79"/>
      <c r="U211" s="79"/>
      <c r="V211" s="79"/>
      <c r="W211" s="79"/>
      <c r="X211" s="79"/>
      <c r="Y211" s="79"/>
      <c r="Z211" s="79"/>
      <c r="AA211" s="79"/>
      <c r="AB211" s="79"/>
      <c r="AC211" s="79"/>
      <c r="AD211" s="79"/>
      <c r="AE211" s="79"/>
      <c r="AF211" s="79"/>
      <c r="AG211" s="79"/>
      <c r="AH211" s="79"/>
      <c r="AI211" s="79"/>
      <c r="AJ211" s="79"/>
      <c r="AK211" s="79"/>
      <c r="AL211" s="98"/>
      <c r="AM211" s="98"/>
      <c r="AN211" s="98"/>
      <c r="AO211" s="98"/>
      <c r="AP211" s="98"/>
      <c r="AQ211" s="112"/>
      <c r="AR211" s="112"/>
      <c r="AS211" s="113"/>
      <c r="AT211" s="113"/>
      <c r="AU211" s="98"/>
    </row>
    <row r="212" s="33" customFormat="1" ht="33" customHeight="1" spans="1:47">
      <c r="A212" s="62" t="s">
        <v>58</v>
      </c>
      <c r="B212" s="65" t="s">
        <v>908</v>
      </c>
      <c r="C212" s="117"/>
      <c r="D212" s="117"/>
      <c r="E212" s="117"/>
      <c r="F212" s="117"/>
      <c r="G212" s="117"/>
      <c r="H212" s="117"/>
      <c r="I212" s="117"/>
      <c r="J212" s="120"/>
      <c r="K212" s="77"/>
      <c r="L212" s="77"/>
      <c r="M212" s="77"/>
      <c r="N212" s="77"/>
      <c r="O212" s="79"/>
      <c r="P212" s="79"/>
      <c r="Q212" s="79"/>
      <c r="R212" s="79"/>
      <c r="S212" s="79"/>
      <c r="T212" s="79"/>
      <c r="U212" s="79"/>
      <c r="V212" s="79"/>
      <c r="W212" s="79"/>
      <c r="X212" s="79"/>
      <c r="Y212" s="79"/>
      <c r="Z212" s="79"/>
      <c r="AA212" s="79"/>
      <c r="AB212" s="79"/>
      <c r="AC212" s="79"/>
      <c r="AD212" s="79"/>
      <c r="AE212" s="79"/>
      <c r="AF212" s="79"/>
      <c r="AG212" s="79"/>
      <c r="AH212" s="79"/>
      <c r="AI212" s="79"/>
      <c r="AJ212" s="79"/>
      <c r="AK212" s="79"/>
      <c r="AL212" s="98"/>
      <c r="AM212" s="98"/>
      <c r="AN212" s="98"/>
      <c r="AO212" s="98"/>
      <c r="AP212" s="98"/>
      <c r="AQ212" s="112"/>
      <c r="AR212" s="112"/>
      <c r="AS212" s="113"/>
      <c r="AT212" s="113"/>
      <c r="AU212" s="98"/>
    </row>
    <row r="213" s="36" customFormat="1" ht="45" customHeight="1" spans="1:47">
      <c r="A213" s="114" t="s">
        <v>54</v>
      </c>
      <c r="B213" s="115" t="s">
        <v>909</v>
      </c>
      <c r="C213" s="116"/>
      <c r="D213" s="116"/>
      <c r="E213" s="116"/>
      <c r="F213" s="116"/>
      <c r="G213" s="116"/>
      <c r="H213" s="116"/>
      <c r="I213" s="116"/>
      <c r="J213" s="118"/>
      <c r="K213" s="119"/>
      <c r="L213" s="119">
        <f>L214+L216+L219</f>
        <v>14</v>
      </c>
      <c r="M213" s="119"/>
      <c r="N213" s="119"/>
      <c r="O213" s="81">
        <f t="shared" ref="O213:T213" si="124">O214+O216+O219</f>
        <v>52020.74</v>
      </c>
      <c r="P213" s="81">
        <f t="shared" si="124"/>
        <v>3256.028167</v>
      </c>
      <c r="Q213" s="81">
        <f t="shared" si="124"/>
        <v>37090.427264</v>
      </c>
      <c r="R213" s="81">
        <f t="shared" si="124"/>
        <v>2345.247674</v>
      </c>
      <c r="S213" s="81">
        <f t="shared" si="124"/>
        <v>322.197757</v>
      </c>
      <c r="T213" s="81">
        <f t="shared" si="124"/>
        <v>34422.981833</v>
      </c>
      <c r="U213" s="81">
        <f t="shared" ref="U213:AI213" si="125">U214+U216+U219</f>
        <v>0</v>
      </c>
      <c r="V213" s="81">
        <f t="shared" si="125"/>
        <v>0</v>
      </c>
      <c r="W213" s="81">
        <f t="shared" si="125"/>
        <v>0</v>
      </c>
      <c r="X213" s="81">
        <f t="shared" si="125"/>
        <v>0</v>
      </c>
      <c r="Y213" s="81">
        <f t="shared" si="125"/>
        <v>0</v>
      </c>
      <c r="Z213" s="81">
        <f t="shared" si="125"/>
        <v>0</v>
      </c>
      <c r="AA213" s="81">
        <f t="shared" si="125"/>
        <v>0</v>
      </c>
      <c r="AB213" s="81">
        <f t="shared" si="125"/>
        <v>14930.312736</v>
      </c>
      <c r="AC213" s="81">
        <f t="shared" si="125"/>
        <v>3.563489</v>
      </c>
      <c r="AD213" s="81">
        <f t="shared" si="125"/>
        <v>585.019247</v>
      </c>
      <c r="AE213" s="81">
        <f t="shared" si="125"/>
        <v>14341.73</v>
      </c>
      <c r="AF213" s="81">
        <f t="shared" si="125"/>
        <v>0</v>
      </c>
      <c r="AG213" s="81">
        <f t="shared" si="125"/>
        <v>0</v>
      </c>
      <c r="AH213" s="81">
        <f t="shared" si="125"/>
        <v>0</v>
      </c>
      <c r="AI213" s="81">
        <f t="shared" si="125"/>
        <v>0</v>
      </c>
      <c r="AJ213" s="81">
        <v>0</v>
      </c>
      <c r="AK213" s="81">
        <v>0</v>
      </c>
      <c r="AL213" s="122"/>
      <c r="AM213" s="122"/>
      <c r="AN213" s="122"/>
      <c r="AO213" s="122"/>
      <c r="AP213" s="122"/>
      <c r="AQ213" s="123"/>
      <c r="AR213" s="123"/>
      <c r="AS213" s="124"/>
      <c r="AT213" s="124"/>
      <c r="AU213" s="122"/>
    </row>
    <row r="214" s="36" customFormat="1" ht="48" customHeight="1" spans="1:47">
      <c r="A214" s="114" t="s">
        <v>56</v>
      </c>
      <c r="B214" s="115" t="s">
        <v>910</v>
      </c>
      <c r="C214" s="116"/>
      <c r="D214" s="116"/>
      <c r="E214" s="116"/>
      <c r="F214" s="116"/>
      <c r="G214" s="116"/>
      <c r="H214" s="116"/>
      <c r="I214" s="116"/>
      <c r="J214" s="118"/>
      <c r="K214" s="119">
        <f t="shared" ref="K214:T214" si="126">K215</f>
        <v>0</v>
      </c>
      <c r="L214" s="119">
        <f t="shared" si="126"/>
        <v>0</v>
      </c>
      <c r="M214" s="119">
        <f t="shared" si="126"/>
        <v>0</v>
      </c>
      <c r="N214" s="119">
        <f t="shared" si="126"/>
        <v>0</v>
      </c>
      <c r="O214" s="81">
        <f t="shared" si="126"/>
        <v>0</v>
      </c>
      <c r="P214" s="81">
        <f t="shared" si="126"/>
        <v>0</v>
      </c>
      <c r="Q214" s="81">
        <f t="shared" si="126"/>
        <v>0</v>
      </c>
      <c r="R214" s="81">
        <f t="shared" si="126"/>
        <v>0</v>
      </c>
      <c r="S214" s="81">
        <f t="shared" si="126"/>
        <v>0</v>
      </c>
      <c r="T214" s="81">
        <f t="shared" si="126"/>
        <v>0</v>
      </c>
      <c r="U214" s="81">
        <f t="shared" ref="U214:AI214" si="127">U215</f>
        <v>0</v>
      </c>
      <c r="V214" s="81">
        <f t="shared" si="127"/>
        <v>0</v>
      </c>
      <c r="W214" s="81">
        <f t="shared" si="127"/>
        <v>0</v>
      </c>
      <c r="X214" s="81">
        <f t="shared" si="127"/>
        <v>0</v>
      </c>
      <c r="Y214" s="81">
        <f t="shared" si="127"/>
        <v>0</v>
      </c>
      <c r="Z214" s="81">
        <f t="shared" si="127"/>
        <v>0</v>
      </c>
      <c r="AA214" s="81">
        <f t="shared" si="127"/>
        <v>0</v>
      </c>
      <c r="AB214" s="81">
        <f t="shared" si="127"/>
        <v>0</v>
      </c>
      <c r="AC214" s="81">
        <f t="shared" si="127"/>
        <v>0</v>
      </c>
      <c r="AD214" s="81">
        <f t="shared" si="127"/>
        <v>0</v>
      </c>
      <c r="AE214" s="81">
        <f t="shared" si="127"/>
        <v>0</v>
      </c>
      <c r="AF214" s="81">
        <f t="shared" si="127"/>
        <v>0</v>
      </c>
      <c r="AG214" s="81">
        <f t="shared" si="127"/>
        <v>0</v>
      </c>
      <c r="AH214" s="81">
        <f t="shared" si="127"/>
        <v>0</v>
      </c>
      <c r="AI214" s="81">
        <f t="shared" si="127"/>
        <v>0</v>
      </c>
      <c r="AJ214" s="81">
        <v>0</v>
      </c>
      <c r="AK214" s="81">
        <v>0</v>
      </c>
      <c r="AL214" s="122"/>
      <c r="AM214" s="122"/>
      <c r="AN214" s="122"/>
      <c r="AO214" s="122"/>
      <c r="AP214" s="122"/>
      <c r="AQ214" s="123"/>
      <c r="AR214" s="123"/>
      <c r="AS214" s="124"/>
      <c r="AT214" s="124"/>
      <c r="AU214" s="122"/>
    </row>
    <row r="215" s="33" customFormat="1" ht="33" customHeight="1" spans="1:47">
      <c r="A215" s="62" t="s">
        <v>58</v>
      </c>
      <c r="B215" s="65" t="s">
        <v>911</v>
      </c>
      <c r="C215" s="117"/>
      <c r="D215" s="117"/>
      <c r="E215" s="117"/>
      <c r="F215" s="117"/>
      <c r="G215" s="117"/>
      <c r="H215" s="117"/>
      <c r="I215" s="117"/>
      <c r="J215" s="120"/>
      <c r="K215" s="77"/>
      <c r="L215" s="77"/>
      <c r="M215" s="77"/>
      <c r="N215" s="77"/>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98"/>
      <c r="AM215" s="98"/>
      <c r="AN215" s="98"/>
      <c r="AO215" s="98"/>
      <c r="AP215" s="98"/>
      <c r="AQ215" s="112"/>
      <c r="AR215" s="112"/>
      <c r="AS215" s="113"/>
      <c r="AT215" s="113"/>
      <c r="AU215" s="98"/>
    </row>
    <row r="216" s="36" customFormat="1" ht="48" customHeight="1" spans="1:47">
      <c r="A216" s="114" t="s">
        <v>56</v>
      </c>
      <c r="B216" s="115" t="s">
        <v>912</v>
      </c>
      <c r="C216" s="116"/>
      <c r="D216" s="116"/>
      <c r="E216" s="116"/>
      <c r="F216" s="116"/>
      <c r="G216" s="116"/>
      <c r="H216" s="116"/>
      <c r="I216" s="116"/>
      <c r="J216" s="118"/>
      <c r="K216" s="119">
        <f t="shared" ref="K216:T216" si="128">K217</f>
        <v>6000</v>
      </c>
      <c r="L216" s="119">
        <f t="shared" si="128"/>
        <v>1</v>
      </c>
      <c r="M216" s="119">
        <f t="shared" si="128"/>
        <v>5874</v>
      </c>
      <c r="N216" s="119">
        <f t="shared" si="128"/>
        <v>8407</v>
      </c>
      <c r="O216" s="81">
        <f t="shared" si="128"/>
        <v>2522.1</v>
      </c>
      <c r="P216" s="81">
        <f t="shared" si="128"/>
        <v>2522.1</v>
      </c>
      <c r="Q216" s="81">
        <f t="shared" si="128"/>
        <v>2518.536511</v>
      </c>
      <c r="R216" s="81">
        <f t="shared" si="128"/>
        <v>2196.338754</v>
      </c>
      <c r="S216" s="81">
        <f t="shared" si="128"/>
        <v>322.197757</v>
      </c>
      <c r="T216" s="81">
        <f t="shared" si="128"/>
        <v>0</v>
      </c>
      <c r="U216" s="81">
        <f t="shared" ref="U216:AI216" si="129">U217</f>
        <v>0</v>
      </c>
      <c r="V216" s="81">
        <f t="shared" si="129"/>
        <v>0</v>
      </c>
      <c r="W216" s="81">
        <f t="shared" si="129"/>
        <v>0</v>
      </c>
      <c r="X216" s="81">
        <f t="shared" si="129"/>
        <v>0</v>
      </c>
      <c r="Y216" s="81">
        <f t="shared" si="129"/>
        <v>0</v>
      </c>
      <c r="Z216" s="81">
        <f t="shared" si="129"/>
        <v>0</v>
      </c>
      <c r="AA216" s="81">
        <f t="shared" si="129"/>
        <v>0</v>
      </c>
      <c r="AB216" s="81">
        <f t="shared" si="129"/>
        <v>3.563489</v>
      </c>
      <c r="AC216" s="81">
        <f t="shared" si="129"/>
        <v>3.563489</v>
      </c>
      <c r="AD216" s="81">
        <f t="shared" si="129"/>
        <v>0</v>
      </c>
      <c r="AE216" s="81">
        <f t="shared" si="129"/>
        <v>0</v>
      </c>
      <c r="AF216" s="81">
        <f t="shared" si="129"/>
        <v>0</v>
      </c>
      <c r="AG216" s="81">
        <f t="shared" si="129"/>
        <v>0</v>
      </c>
      <c r="AH216" s="81">
        <f t="shared" si="129"/>
        <v>0</v>
      </c>
      <c r="AI216" s="81">
        <f t="shared" si="129"/>
        <v>0</v>
      </c>
      <c r="AJ216" s="81">
        <v>0</v>
      </c>
      <c r="AK216" s="81">
        <v>0</v>
      </c>
      <c r="AL216" s="122"/>
      <c r="AM216" s="122"/>
      <c r="AN216" s="122"/>
      <c r="AO216" s="122"/>
      <c r="AP216" s="122"/>
      <c r="AQ216" s="123"/>
      <c r="AR216" s="123"/>
      <c r="AS216" s="124"/>
      <c r="AT216" s="124"/>
      <c r="AU216" s="122"/>
    </row>
    <row r="217" s="33" customFormat="1" ht="33" customHeight="1" spans="1:47">
      <c r="A217" s="62" t="s">
        <v>58</v>
      </c>
      <c r="B217" s="65" t="s">
        <v>913</v>
      </c>
      <c r="C217" s="117"/>
      <c r="D217" s="117"/>
      <c r="E217" s="117"/>
      <c r="F217" s="117"/>
      <c r="G217" s="117"/>
      <c r="H217" s="117"/>
      <c r="I217" s="117"/>
      <c r="J217" s="120"/>
      <c r="K217" s="77">
        <f t="shared" ref="K217:T217" si="130">SUM(K218)</f>
        <v>6000</v>
      </c>
      <c r="L217" s="77">
        <f t="shared" si="130"/>
        <v>1</v>
      </c>
      <c r="M217" s="77">
        <f t="shared" si="130"/>
        <v>5874</v>
      </c>
      <c r="N217" s="77">
        <f t="shared" si="130"/>
        <v>8407</v>
      </c>
      <c r="O217" s="79">
        <f t="shared" si="130"/>
        <v>2522.1</v>
      </c>
      <c r="P217" s="79">
        <f t="shared" si="130"/>
        <v>2522.1</v>
      </c>
      <c r="Q217" s="79">
        <f t="shared" si="130"/>
        <v>2518.536511</v>
      </c>
      <c r="R217" s="79">
        <f t="shared" si="130"/>
        <v>2196.338754</v>
      </c>
      <c r="S217" s="79">
        <f t="shared" si="130"/>
        <v>322.197757</v>
      </c>
      <c r="T217" s="79">
        <f t="shared" si="130"/>
        <v>0</v>
      </c>
      <c r="U217" s="79">
        <f t="shared" ref="U217:AK217" si="131">SUM(U218)</f>
        <v>0</v>
      </c>
      <c r="V217" s="79">
        <f t="shared" si="131"/>
        <v>0</v>
      </c>
      <c r="W217" s="79">
        <f t="shared" si="131"/>
        <v>0</v>
      </c>
      <c r="X217" s="79">
        <f t="shared" si="131"/>
        <v>0</v>
      </c>
      <c r="Y217" s="79">
        <f t="shared" si="131"/>
        <v>0</v>
      </c>
      <c r="Z217" s="79">
        <f t="shared" si="131"/>
        <v>0</v>
      </c>
      <c r="AA217" s="79">
        <f t="shared" si="131"/>
        <v>0</v>
      </c>
      <c r="AB217" s="79">
        <f t="shared" si="131"/>
        <v>3.563489</v>
      </c>
      <c r="AC217" s="79">
        <f t="shared" si="131"/>
        <v>3.563489</v>
      </c>
      <c r="AD217" s="79">
        <f t="shared" si="131"/>
        <v>0</v>
      </c>
      <c r="AE217" s="79">
        <f t="shared" si="131"/>
        <v>0</v>
      </c>
      <c r="AF217" s="79">
        <f t="shared" si="131"/>
        <v>0</v>
      </c>
      <c r="AG217" s="79">
        <f t="shared" si="131"/>
        <v>0</v>
      </c>
      <c r="AH217" s="79">
        <f t="shared" si="131"/>
        <v>0</v>
      </c>
      <c r="AI217" s="79">
        <f t="shared" si="131"/>
        <v>0</v>
      </c>
      <c r="AJ217" s="79">
        <f t="shared" si="131"/>
        <v>0</v>
      </c>
      <c r="AK217" s="79">
        <f t="shared" si="131"/>
        <v>0</v>
      </c>
      <c r="AL217" s="98"/>
      <c r="AM217" s="98"/>
      <c r="AN217" s="98"/>
      <c r="AO217" s="98"/>
      <c r="AP217" s="98"/>
      <c r="AQ217" s="112"/>
      <c r="AR217" s="112"/>
      <c r="AS217" s="113"/>
      <c r="AT217" s="113"/>
      <c r="AU217" s="98"/>
    </row>
    <row r="218" s="32" customFormat="1" ht="176" customHeight="1" spans="1:47">
      <c r="A218" s="60">
        <f>SUBTOTAL(103,$D$10:D218)</f>
        <v>124</v>
      </c>
      <c r="B218" s="61" t="s">
        <v>914</v>
      </c>
      <c r="C218" s="61">
        <v>2025</v>
      </c>
      <c r="D218" s="61" t="s">
        <v>915</v>
      </c>
      <c r="E218" s="61" t="s">
        <v>912</v>
      </c>
      <c r="F218" s="61" t="s">
        <v>913</v>
      </c>
      <c r="G218" s="61" t="s">
        <v>62</v>
      </c>
      <c r="H218" s="61" t="s">
        <v>609</v>
      </c>
      <c r="I218" s="61" t="s">
        <v>76</v>
      </c>
      <c r="J218" s="61" t="s">
        <v>916</v>
      </c>
      <c r="K218" s="83">
        <v>6000</v>
      </c>
      <c r="L218" s="83">
        <v>1</v>
      </c>
      <c r="M218" s="83">
        <v>5874</v>
      </c>
      <c r="N218" s="83">
        <v>8407</v>
      </c>
      <c r="O218" s="84">
        <f>1800+722.1</f>
        <v>2522.1</v>
      </c>
      <c r="P218" s="84">
        <f t="shared" ref="P218:P232" si="132">R218+S218+U218+W218+X218+Z218+AA218+AC218+AD218+AG218+AH218</f>
        <v>2522.1</v>
      </c>
      <c r="Q218" s="84">
        <f t="shared" ref="Q218:Q233" si="133">R218+S218+T218+U218+V218+W218+X218+Y218+Z218+AA218</f>
        <v>2518.536511</v>
      </c>
      <c r="R218" s="84">
        <v>2196.338754</v>
      </c>
      <c r="S218" s="84">
        <v>322.197757</v>
      </c>
      <c r="T218" s="84"/>
      <c r="U218" s="84"/>
      <c r="V218" s="84"/>
      <c r="W218" s="84"/>
      <c r="X218" s="84">
        <v>0</v>
      </c>
      <c r="Y218" s="84"/>
      <c r="Z218" s="84"/>
      <c r="AA218" s="84"/>
      <c r="AB218" s="84">
        <f t="shared" ref="AB218:AB233" si="134">AC218+AD218+AE218</f>
        <v>3.563489</v>
      </c>
      <c r="AC218" s="84">
        <v>3.563489</v>
      </c>
      <c r="AD218" s="84">
        <v>0</v>
      </c>
      <c r="AE218" s="84">
        <v>0</v>
      </c>
      <c r="AF218" s="84">
        <v>0</v>
      </c>
      <c r="AG218" s="84">
        <v>0</v>
      </c>
      <c r="AH218" s="84">
        <v>0</v>
      </c>
      <c r="AI218" s="84"/>
      <c r="AJ218" s="84"/>
      <c r="AK218" s="84"/>
      <c r="AL218" s="83" t="s">
        <v>917</v>
      </c>
      <c r="AM218" s="83" t="s">
        <v>918</v>
      </c>
      <c r="AN218" s="83" t="s">
        <v>917</v>
      </c>
      <c r="AO218" s="83" t="s">
        <v>918</v>
      </c>
      <c r="AP218" s="83" t="s">
        <v>350</v>
      </c>
      <c r="AQ218" s="87" t="s">
        <v>919</v>
      </c>
      <c r="AR218" s="87" t="s">
        <v>920</v>
      </c>
      <c r="AS218" s="105">
        <v>45595</v>
      </c>
      <c r="AT218" s="106" t="s">
        <v>71</v>
      </c>
      <c r="AU218" s="83">
        <v>0</v>
      </c>
    </row>
    <row r="219" s="36" customFormat="1" ht="48" customHeight="1" spans="1:47">
      <c r="A219" s="114" t="s">
        <v>56</v>
      </c>
      <c r="B219" s="115" t="s">
        <v>921</v>
      </c>
      <c r="C219" s="116"/>
      <c r="D219" s="116"/>
      <c r="E219" s="116"/>
      <c r="F219" s="116"/>
      <c r="G219" s="116"/>
      <c r="H219" s="116"/>
      <c r="I219" s="116"/>
      <c r="J219" s="118"/>
      <c r="K219" s="119">
        <f t="shared" ref="K219:T219" si="135">K220</f>
        <v>137.12</v>
      </c>
      <c r="L219" s="119">
        <f t="shared" si="135"/>
        <v>13</v>
      </c>
      <c r="M219" s="119">
        <f t="shared" si="135"/>
        <v>98692</v>
      </c>
      <c r="N219" s="119">
        <f t="shared" si="135"/>
        <v>416883</v>
      </c>
      <c r="O219" s="81">
        <f t="shared" si="135"/>
        <v>49498.64</v>
      </c>
      <c r="P219" s="81">
        <f t="shared" si="135"/>
        <v>733.928167</v>
      </c>
      <c r="Q219" s="81">
        <f t="shared" si="135"/>
        <v>34571.890753</v>
      </c>
      <c r="R219" s="81">
        <f t="shared" si="135"/>
        <v>148.90892</v>
      </c>
      <c r="S219" s="81">
        <f t="shared" si="135"/>
        <v>0</v>
      </c>
      <c r="T219" s="81">
        <f t="shared" si="135"/>
        <v>34422.981833</v>
      </c>
      <c r="U219" s="81">
        <f t="shared" ref="U219:AI219" si="136">U220</f>
        <v>0</v>
      </c>
      <c r="V219" s="81">
        <f t="shared" si="136"/>
        <v>0</v>
      </c>
      <c r="W219" s="81">
        <f t="shared" si="136"/>
        <v>0</v>
      </c>
      <c r="X219" s="81">
        <f t="shared" si="136"/>
        <v>0</v>
      </c>
      <c r="Y219" s="81">
        <f t="shared" si="136"/>
        <v>0</v>
      </c>
      <c r="Z219" s="81">
        <f t="shared" si="136"/>
        <v>0</v>
      </c>
      <c r="AA219" s="81">
        <f t="shared" si="136"/>
        <v>0</v>
      </c>
      <c r="AB219" s="81">
        <f t="shared" si="136"/>
        <v>14926.749247</v>
      </c>
      <c r="AC219" s="81">
        <f t="shared" si="136"/>
        <v>0</v>
      </c>
      <c r="AD219" s="81">
        <f t="shared" si="136"/>
        <v>585.019247</v>
      </c>
      <c r="AE219" s="81">
        <f t="shared" si="136"/>
        <v>14341.73</v>
      </c>
      <c r="AF219" s="81">
        <f t="shared" si="136"/>
        <v>0</v>
      </c>
      <c r="AG219" s="81">
        <f t="shared" si="136"/>
        <v>0</v>
      </c>
      <c r="AH219" s="81">
        <f t="shared" si="136"/>
        <v>0</v>
      </c>
      <c r="AI219" s="81">
        <f t="shared" si="136"/>
        <v>0</v>
      </c>
      <c r="AJ219" s="81">
        <v>0</v>
      </c>
      <c r="AK219" s="81">
        <v>0</v>
      </c>
      <c r="AL219" s="122"/>
      <c r="AM219" s="122"/>
      <c r="AN219" s="122"/>
      <c r="AO219" s="122"/>
      <c r="AP219" s="122"/>
      <c r="AQ219" s="123"/>
      <c r="AR219" s="123"/>
      <c r="AS219" s="124"/>
      <c r="AT219" s="124"/>
      <c r="AU219" s="122"/>
    </row>
    <row r="220" s="33" customFormat="1" ht="33" customHeight="1" spans="1:47">
      <c r="A220" s="62" t="s">
        <v>58</v>
      </c>
      <c r="B220" s="65" t="s">
        <v>922</v>
      </c>
      <c r="C220" s="117"/>
      <c r="D220" s="117"/>
      <c r="E220" s="117"/>
      <c r="F220" s="117"/>
      <c r="G220" s="117"/>
      <c r="H220" s="117"/>
      <c r="I220" s="117"/>
      <c r="J220" s="120"/>
      <c r="K220" s="77">
        <f t="shared" ref="K220:T220" si="137">SUM(K221:K233)</f>
        <v>137.12</v>
      </c>
      <c r="L220" s="77">
        <f t="shared" si="137"/>
        <v>13</v>
      </c>
      <c r="M220" s="77">
        <f t="shared" si="137"/>
        <v>98692</v>
      </c>
      <c r="N220" s="77">
        <f t="shared" si="137"/>
        <v>416883</v>
      </c>
      <c r="O220" s="79">
        <f t="shared" si="137"/>
        <v>49498.64</v>
      </c>
      <c r="P220" s="79">
        <f t="shared" si="137"/>
        <v>733.928167</v>
      </c>
      <c r="Q220" s="79">
        <f t="shared" si="137"/>
        <v>34571.890753</v>
      </c>
      <c r="R220" s="79">
        <f t="shared" si="137"/>
        <v>148.90892</v>
      </c>
      <c r="S220" s="79">
        <f t="shared" si="137"/>
        <v>0</v>
      </c>
      <c r="T220" s="79">
        <f t="shared" si="137"/>
        <v>34422.981833</v>
      </c>
      <c r="U220" s="79">
        <f t="shared" ref="U220:AK220" si="138">SUM(U221:U233)</f>
        <v>0</v>
      </c>
      <c r="V220" s="79">
        <f t="shared" si="138"/>
        <v>0</v>
      </c>
      <c r="W220" s="79">
        <f t="shared" si="138"/>
        <v>0</v>
      </c>
      <c r="X220" s="79">
        <f t="shared" si="138"/>
        <v>0</v>
      </c>
      <c r="Y220" s="79">
        <f t="shared" si="138"/>
        <v>0</v>
      </c>
      <c r="Z220" s="79">
        <f t="shared" si="138"/>
        <v>0</v>
      </c>
      <c r="AA220" s="79">
        <f t="shared" si="138"/>
        <v>0</v>
      </c>
      <c r="AB220" s="79">
        <f t="shared" si="138"/>
        <v>14926.749247</v>
      </c>
      <c r="AC220" s="79">
        <f t="shared" si="138"/>
        <v>0</v>
      </c>
      <c r="AD220" s="79">
        <f t="shared" si="138"/>
        <v>585.019247</v>
      </c>
      <c r="AE220" s="79">
        <f t="shared" si="138"/>
        <v>14341.73</v>
      </c>
      <c r="AF220" s="79">
        <f t="shared" si="138"/>
        <v>0</v>
      </c>
      <c r="AG220" s="79">
        <f t="shared" si="138"/>
        <v>0</v>
      </c>
      <c r="AH220" s="79">
        <f t="shared" si="138"/>
        <v>0</v>
      </c>
      <c r="AI220" s="79">
        <f t="shared" si="138"/>
        <v>0</v>
      </c>
      <c r="AJ220" s="79">
        <f t="shared" si="138"/>
        <v>0</v>
      </c>
      <c r="AK220" s="79">
        <f t="shared" si="138"/>
        <v>0</v>
      </c>
      <c r="AL220" s="98"/>
      <c r="AM220" s="98"/>
      <c r="AN220" s="98"/>
      <c r="AO220" s="98"/>
      <c r="AP220" s="98"/>
      <c r="AQ220" s="112"/>
      <c r="AR220" s="112"/>
      <c r="AS220" s="113"/>
      <c r="AT220" s="113"/>
      <c r="AU220" s="98"/>
    </row>
    <row r="221" s="32" customFormat="1" ht="181" customHeight="1" spans="1:47">
      <c r="A221" s="60">
        <f>SUBTOTAL(103,$D$10:D221)</f>
        <v>125</v>
      </c>
      <c r="B221" s="61" t="s">
        <v>923</v>
      </c>
      <c r="C221" s="61">
        <v>2025</v>
      </c>
      <c r="D221" s="61" t="s">
        <v>924</v>
      </c>
      <c r="E221" s="61" t="s">
        <v>921</v>
      </c>
      <c r="F221" s="61" t="s">
        <v>922</v>
      </c>
      <c r="G221" s="61" t="s">
        <v>112</v>
      </c>
      <c r="H221" s="61" t="s">
        <v>925</v>
      </c>
      <c r="I221" s="61" t="s">
        <v>85</v>
      </c>
      <c r="J221" s="61" t="s">
        <v>926</v>
      </c>
      <c r="K221" s="83">
        <v>1</v>
      </c>
      <c r="L221" s="83">
        <v>1</v>
      </c>
      <c r="M221" s="83">
        <v>36564</v>
      </c>
      <c r="N221" s="83">
        <v>179969</v>
      </c>
      <c r="O221" s="84">
        <v>5568.43</v>
      </c>
      <c r="P221" s="84">
        <f t="shared" si="132"/>
        <v>0</v>
      </c>
      <c r="Q221" s="84">
        <f t="shared" si="133"/>
        <v>3000</v>
      </c>
      <c r="R221" s="84"/>
      <c r="S221" s="84"/>
      <c r="T221" s="84">
        <v>3000</v>
      </c>
      <c r="U221" s="84"/>
      <c r="V221" s="84"/>
      <c r="W221" s="84"/>
      <c r="X221" s="84"/>
      <c r="Y221" s="84"/>
      <c r="Z221" s="84"/>
      <c r="AA221" s="84"/>
      <c r="AB221" s="84">
        <f t="shared" si="134"/>
        <v>2568.43</v>
      </c>
      <c r="AC221" s="84"/>
      <c r="AD221" s="84"/>
      <c r="AE221" s="84">
        <v>2568.43</v>
      </c>
      <c r="AF221" s="84"/>
      <c r="AG221" s="84">
        <v>0</v>
      </c>
      <c r="AH221" s="84">
        <v>0</v>
      </c>
      <c r="AI221" s="84"/>
      <c r="AJ221" s="84"/>
      <c r="AK221" s="84"/>
      <c r="AL221" s="83" t="s">
        <v>450</v>
      </c>
      <c r="AM221" s="83" t="s">
        <v>451</v>
      </c>
      <c r="AN221" s="83" t="s">
        <v>450</v>
      </c>
      <c r="AO221" s="83" t="s">
        <v>451</v>
      </c>
      <c r="AP221" s="83" t="s">
        <v>68</v>
      </c>
      <c r="AQ221" s="87" t="s">
        <v>927</v>
      </c>
      <c r="AR221" s="87" t="s">
        <v>928</v>
      </c>
      <c r="AS221" s="105">
        <v>45595</v>
      </c>
      <c r="AT221" s="106" t="s">
        <v>71</v>
      </c>
      <c r="AU221" s="83">
        <v>0</v>
      </c>
    </row>
    <row r="222" s="32" customFormat="1" ht="173" customHeight="1" spans="1:47">
      <c r="A222" s="60">
        <f>SUBTOTAL(103,$D$10:D222)</f>
        <v>126</v>
      </c>
      <c r="B222" s="61" t="s">
        <v>929</v>
      </c>
      <c r="C222" s="61">
        <v>2025</v>
      </c>
      <c r="D222" s="61" t="s">
        <v>930</v>
      </c>
      <c r="E222" s="61" t="s">
        <v>921</v>
      </c>
      <c r="F222" s="61" t="s">
        <v>922</v>
      </c>
      <c r="G222" s="61" t="s">
        <v>62</v>
      </c>
      <c r="H222" s="61" t="s">
        <v>931</v>
      </c>
      <c r="I222" s="61" t="s">
        <v>85</v>
      </c>
      <c r="J222" s="61" t="s">
        <v>932</v>
      </c>
      <c r="K222" s="83">
        <v>3</v>
      </c>
      <c r="L222" s="83">
        <v>1</v>
      </c>
      <c r="M222" s="83">
        <v>60000</v>
      </c>
      <c r="N222" s="83">
        <v>229237</v>
      </c>
      <c r="O222" s="84">
        <v>40208.3</v>
      </c>
      <c r="P222" s="84">
        <f t="shared" si="132"/>
        <v>0</v>
      </c>
      <c r="Q222" s="84">
        <f t="shared" si="133"/>
        <v>30000</v>
      </c>
      <c r="R222" s="84"/>
      <c r="S222" s="84"/>
      <c r="T222" s="84">
        <v>30000</v>
      </c>
      <c r="U222" s="84"/>
      <c r="V222" s="84"/>
      <c r="W222" s="84"/>
      <c r="X222" s="84"/>
      <c r="Y222" s="84"/>
      <c r="Z222" s="84"/>
      <c r="AA222" s="84"/>
      <c r="AB222" s="84">
        <f t="shared" si="134"/>
        <v>10208.3</v>
      </c>
      <c r="AC222" s="84"/>
      <c r="AD222" s="84"/>
      <c r="AE222" s="84">
        <v>10208.3</v>
      </c>
      <c r="AF222" s="84"/>
      <c r="AG222" s="84">
        <v>0</v>
      </c>
      <c r="AH222" s="84">
        <v>0</v>
      </c>
      <c r="AI222" s="84"/>
      <c r="AJ222" s="84"/>
      <c r="AK222" s="84"/>
      <c r="AL222" s="83" t="s">
        <v>450</v>
      </c>
      <c r="AM222" s="83" t="s">
        <v>451</v>
      </c>
      <c r="AN222" s="83" t="s">
        <v>450</v>
      </c>
      <c r="AO222" s="83" t="s">
        <v>451</v>
      </c>
      <c r="AP222" s="83" t="s">
        <v>68</v>
      </c>
      <c r="AQ222" s="87" t="s">
        <v>927</v>
      </c>
      <c r="AR222" s="87" t="s">
        <v>928</v>
      </c>
      <c r="AS222" s="105">
        <v>45595</v>
      </c>
      <c r="AT222" s="106" t="s">
        <v>71</v>
      </c>
      <c r="AU222" s="83">
        <v>0</v>
      </c>
    </row>
    <row r="223" s="32" customFormat="1" ht="183" customHeight="1" spans="1:47">
      <c r="A223" s="60">
        <f>SUBTOTAL(103,$D$10:D223)</f>
        <v>127</v>
      </c>
      <c r="B223" s="61" t="s">
        <v>933</v>
      </c>
      <c r="C223" s="61">
        <v>2025</v>
      </c>
      <c r="D223" s="61" t="s">
        <v>934</v>
      </c>
      <c r="E223" s="61" t="s">
        <v>921</v>
      </c>
      <c r="F223" s="61" t="s">
        <v>922</v>
      </c>
      <c r="G223" s="61" t="s">
        <v>112</v>
      </c>
      <c r="H223" s="61" t="s">
        <v>764</v>
      </c>
      <c r="I223" s="61" t="s">
        <v>85</v>
      </c>
      <c r="J223" s="61" t="s">
        <v>935</v>
      </c>
      <c r="K223" s="83">
        <v>2</v>
      </c>
      <c r="L223" s="83">
        <v>1</v>
      </c>
      <c r="M223" s="83">
        <v>665</v>
      </c>
      <c r="N223" s="83">
        <v>2042</v>
      </c>
      <c r="O223" s="84">
        <v>398</v>
      </c>
      <c r="P223" s="84">
        <f t="shared" si="132"/>
        <v>358</v>
      </c>
      <c r="Q223" s="84">
        <f t="shared" si="133"/>
        <v>0</v>
      </c>
      <c r="R223" s="84">
        <v>0</v>
      </c>
      <c r="S223" s="84">
        <v>0</v>
      </c>
      <c r="T223" s="84">
        <v>0</v>
      </c>
      <c r="U223" s="84"/>
      <c r="V223" s="84"/>
      <c r="W223" s="84"/>
      <c r="X223" s="84">
        <v>0</v>
      </c>
      <c r="Y223" s="84"/>
      <c r="Z223" s="84"/>
      <c r="AA223" s="84"/>
      <c r="AB223" s="84">
        <f t="shared" si="134"/>
        <v>398</v>
      </c>
      <c r="AC223" s="84">
        <v>0</v>
      </c>
      <c r="AD223" s="84">
        <v>358</v>
      </c>
      <c r="AE223" s="84">
        <v>40</v>
      </c>
      <c r="AF223" s="84">
        <v>0</v>
      </c>
      <c r="AG223" s="84">
        <v>0</v>
      </c>
      <c r="AH223" s="84">
        <v>0</v>
      </c>
      <c r="AI223" s="84"/>
      <c r="AJ223" s="84"/>
      <c r="AK223" s="84"/>
      <c r="AL223" s="83" t="s">
        <v>450</v>
      </c>
      <c r="AM223" s="83" t="s">
        <v>451</v>
      </c>
      <c r="AN223" s="83" t="s">
        <v>450</v>
      </c>
      <c r="AO223" s="83" t="s">
        <v>451</v>
      </c>
      <c r="AP223" s="83" t="s">
        <v>68</v>
      </c>
      <c r="AQ223" s="87" t="s">
        <v>468</v>
      </c>
      <c r="AR223" s="87" t="s">
        <v>469</v>
      </c>
      <c r="AS223" s="105">
        <v>45595</v>
      </c>
      <c r="AT223" s="106" t="s">
        <v>71</v>
      </c>
      <c r="AU223" s="83"/>
    </row>
    <row r="224" s="32" customFormat="1" ht="100" customHeight="1" spans="1:47">
      <c r="A224" s="60">
        <f>SUBTOTAL(103,$D$10:D224)</f>
        <v>128</v>
      </c>
      <c r="B224" s="61" t="s">
        <v>936</v>
      </c>
      <c r="C224" s="61">
        <v>2025</v>
      </c>
      <c r="D224" s="61" t="s">
        <v>937</v>
      </c>
      <c r="E224" s="61" t="s">
        <v>921</v>
      </c>
      <c r="F224" s="61" t="s">
        <v>922</v>
      </c>
      <c r="G224" s="61" t="s">
        <v>112</v>
      </c>
      <c r="H224" s="61" t="s">
        <v>938</v>
      </c>
      <c r="I224" s="61" t="s">
        <v>85</v>
      </c>
      <c r="J224" s="61" t="s">
        <v>939</v>
      </c>
      <c r="K224" s="83">
        <v>1</v>
      </c>
      <c r="L224" s="83">
        <v>1</v>
      </c>
      <c r="M224" s="83">
        <v>675</v>
      </c>
      <c r="N224" s="83">
        <v>2473</v>
      </c>
      <c r="O224" s="84">
        <v>422.6</v>
      </c>
      <c r="P224" s="84">
        <f t="shared" si="132"/>
        <v>0</v>
      </c>
      <c r="Q224" s="84">
        <f t="shared" si="133"/>
        <v>422.6</v>
      </c>
      <c r="R224" s="84"/>
      <c r="S224" s="84"/>
      <c r="T224" s="84">
        <v>422.6</v>
      </c>
      <c r="U224" s="84"/>
      <c r="V224" s="84"/>
      <c r="W224" s="84"/>
      <c r="X224" s="84"/>
      <c r="Y224" s="84"/>
      <c r="Z224" s="84"/>
      <c r="AA224" s="84"/>
      <c r="AB224" s="84">
        <f t="shared" si="134"/>
        <v>0</v>
      </c>
      <c r="AC224" s="84"/>
      <c r="AD224" s="84"/>
      <c r="AE224" s="84">
        <v>0</v>
      </c>
      <c r="AF224" s="84">
        <v>0</v>
      </c>
      <c r="AG224" s="84">
        <v>0</v>
      </c>
      <c r="AH224" s="84">
        <v>0</v>
      </c>
      <c r="AI224" s="84"/>
      <c r="AJ224" s="84"/>
      <c r="AK224" s="84"/>
      <c r="AL224" s="83" t="s">
        <v>450</v>
      </c>
      <c r="AM224" s="83" t="s">
        <v>451</v>
      </c>
      <c r="AN224" s="83" t="s">
        <v>450</v>
      </c>
      <c r="AO224" s="83" t="s">
        <v>451</v>
      </c>
      <c r="AP224" s="83" t="s">
        <v>68</v>
      </c>
      <c r="AQ224" s="87" t="s">
        <v>468</v>
      </c>
      <c r="AR224" s="87" t="s">
        <v>469</v>
      </c>
      <c r="AS224" s="105">
        <v>45595</v>
      </c>
      <c r="AT224" s="106" t="s">
        <v>71</v>
      </c>
      <c r="AU224" s="83">
        <v>0</v>
      </c>
    </row>
    <row r="225" s="32" customFormat="1" ht="100" customHeight="1" spans="1:47">
      <c r="A225" s="60">
        <f>SUBTOTAL(103,$D$10:D225)</f>
        <v>129</v>
      </c>
      <c r="B225" s="61" t="s">
        <v>940</v>
      </c>
      <c r="C225" s="61">
        <v>2025</v>
      </c>
      <c r="D225" s="61" t="s">
        <v>941</v>
      </c>
      <c r="E225" s="61" t="s">
        <v>921</v>
      </c>
      <c r="F225" s="61" t="s">
        <v>922</v>
      </c>
      <c r="G225" s="61" t="s">
        <v>112</v>
      </c>
      <c r="H225" s="61" t="s">
        <v>942</v>
      </c>
      <c r="I225" s="61" t="s">
        <v>85</v>
      </c>
      <c r="J225" s="61" t="s">
        <v>943</v>
      </c>
      <c r="K225" s="83">
        <v>10</v>
      </c>
      <c r="L225" s="83">
        <v>1</v>
      </c>
      <c r="M225" s="83">
        <v>23</v>
      </c>
      <c r="N225" s="83">
        <v>84</v>
      </c>
      <c r="O225" s="84">
        <v>820</v>
      </c>
      <c r="P225" s="84">
        <f t="shared" si="132"/>
        <v>0</v>
      </c>
      <c r="Q225" s="84">
        <f t="shared" si="133"/>
        <v>0</v>
      </c>
      <c r="R225" s="84">
        <v>0</v>
      </c>
      <c r="S225" s="84">
        <v>0</v>
      </c>
      <c r="T225" s="84">
        <v>0</v>
      </c>
      <c r="U225" s="84"/>
      <c r="V225" s="84"/>
      <c r="W225" s="84"/>
      <c r="X225" s="84">
        <v>0</v>
      </c>
      <c r="Y225" s="84"/>
      <c r="Z225" s="84"/>
      <c r="AA225" s="84"/>
      <c r="AB225" s="84">
        <f t="shared" si="134"/>
        <v>820</v>
      </c>
      <c r="AC225" s="84">
        <v>0</v>
      </c>
      <c r="AD225" s="84">
        <v>0</v>
      </c>
      <c r="AE225" s="84">
        <v>820</v>
      </c>
      <c r="AF225" s="84">
        <v>0</v>
      </c>
      <c r="AG225" s="84">
        <v>0</v>
      </c>
      <c r="AH225" s="84">
        <v>0</v>
      </c>
      <c r="AI225" s="84"/>
      <c r="AJ225" s="84"/>
      <c r="AK225" s="84"/>
      <c r="AL225" s="83" t="s">
        <v>450</v>
      </c>
      <c r="AM225" s="83" t="s">
        <v>451</v>
      </c>
      <c r="AN225" s="83" t="s">
        <v>450</v>
      </c>
      <c r="AO225" s="83" t="s">
        <v>451</v>
      </c>
      <c r="AP225" s="83" t="s">
        <v>68</v>
      </c>
      <c r="AQ225" s="87" t="s">
        <v>468</v>
      </c>
      <c r="AR225" s="87" t="s">
        <v>469</v>
      </c>
      <c r="AS225" s="105">
        <v>45595</v>
      </c>
      <c r="AT225" s="106" t="s">
        <v>71</v>
      </c>
      <c r="AU225" s="83">
        <v>0</v>
      </c>
    </row>
    <row r="226" s="32" customFormat="1" ht="121" customHeight="1" spans="1:47">
      <c r="A226" s="60">
        <f>SUBTOTAL(103,$D$10:D226)</f>
        <v>130</v>
      </c>
      <c r="B226" s="61" t="s">
        <v>944</v>
      </c>
      <c r="C226" s="61">
        <v>2025</v>
      </c>
      <c r="D226" s="61" t="s">
        <v>945</v>
      </c>
      <c r="E226" s="61" t="s">
        <v>921</v>
      </c>
      <c r="F226" s="61" t="s">
        <v>922</v>
      </c>
      <c r="G226" s="61" t="s">
        <v>112</v>
      </c>
      <c r="H226" s="61" t="s">
        <v>946</v>
      </c>
      <c r="I226" s="61" t="s">
        <v>85</v>
      </c>
      <c r="J226" s="61" t="s">
        <v>947</v>
      </c>
      <c r="K226" s="83">
        <v>3</v>
      </c>
      <c r="L226" s="83">
        <v>1</v>
      </c>
      <c r="M226" s="83">
        <v>219</v>
      </c>
      <c r="N226" s="83">
        <v>817</v>
      </c>
      <c r="O226" s="84">
        <v>1325</v>
      </c>
      <c r="P226" s="84">
        <f t="shared" si="132"/>
        <v>0</v>
      </c>
      <c r="Q226" s="84">
        <f t="shared" si="133"/>
        <v>1000</v>
      </c>
      <c r="R226" s="84"/>
      <c r="S226" s="84"/>
      <c r="T226" s="84">
        <v>1000</v>
      </c>
      <c r="U226" s="84"/>
      <c r="V226" s="84"/>
      <c r="W226" s="84"/>
      <c r="X226" s="84"/>
      <c r="Y226" s="84"/>
      <c r="Z226" s="84"/>
      <c r="AA226" s="84"/>
      <c r="AB226" s="84">
        <f t="shared" si="134"/>
        <v>325</v>
      </c>
      <c r="AC226" s="84"/>
      <c r="AD226" s="84"/>
      <c r="AE226" s="84">
        <v>325</v>
      </c>
      <c r="AF226" s="84">
        <v>0</v>
      </c>
      <c r="AG226" s="84">
        <v>0</v>
      </c>
      <c r="AH226" s="84">
        <v>0</v>
      </c>
      <c r="AI226" s="84"/>
      <c r="AJ226" s="84"/>
      <c r="AK226" s="84"/>
      <c r="AL226" s="83" t="s">
        <v>450</v>
      </c>
      <c r="AM226" s="83" t="s">
        <v>451</v>
      </c>
      <c r="AN226" s="83" t="s">
        <v>450</v>
      </c>
      <c r="AO226" s="83" t="s">
        <v>451</v>
      </c>
      <c r="AP226" s="83" t="s">
        <v>68</v>
      </c>
      <c r="AQ226" s="87" t="s">
        <v>468</v>
      </c>
      <c r="AR226" s="87" t="s">
        <v>469</v>
      </c>
      <c r="AS226" s="105">
        <v>45595</v>
      </c>
      <c r="AT226" s="106" t="s">
        <v>71</v>
      </c>
      <c r="AU226" s="83">
        <v>0</v>
      </c>
    </row>
    <row r="227" s="32" customFormat="1" ht="100" customHeight="1" spans="1:47">
      <c r="A227" s="60">
        <f>SUBTOTAL(103,$D$10:D227)</f>
        <v>131</v>
      </c>
      <c r="B227" s="61" t="s">
        <v>948</v>
      </c>
      <c r="C227" s="61">
        <v>2025</v>
      </c>
      <c r="D227" s="61" t="s">
        <v>949</v>
      </c>
      <c r="E227" s="61" t="s">
        <v>921</v>
      </c>
      <c r="F227" s="61" t="s">
        <v>922</v>
      </c>
      <c r="G227" s="61" t="s">
        <v>62</v>
      </c>
      <c r="H227" s="61" t="s">
        <v>106</v>
      </c>
      <c r="I227" s="61" t="s">
        <v>85</v>
      </c>
      <c r="J227" s="61" t="s">
        <v>950</v>
      </c>
      <c r="K227" s="89">
        <v>7.49</v>
      </c>
      <c r="L227" s="89">
        <v>1</v>
      </c>
      <c r="M227" s="89">
        <v>230</v>
      </c>
      <c r="N227" s="83">
        <v>853</v>
      </c>
      <c r="O227" s="84">
        <v>211.31</v>
      </c>
      <c r="P227" s="84">
        <f t="shared" si="132"/>
        <v>211.31</v>
      </c>
      <c r="Q227" s="84">
        <f t="shared" si="133"/>
        <v>0</v>
      </c>
      <c r="R227" s="84">
        <v>0</v>
      </c>
      <c r="S227" s="84">
        <v>0</v>
      </c>
      <c r="T227" s="84"/>
      <c r="U227" s="84"/>
      <c r="V227" s="84"/>
      <c r="W227" s="84"/>
      <c r="X227" s="84">
        <v>0</v>
      </c>
      <c r="Y227" s="84"/>
      <c r="Z227" s="84"/>
      <c r="AA227" s="84"/>
      <c r="AB227" s="84">
        <f t="shared" si="134"/>
        <v>211.31</v>
      </c>
      <c r="AC227" s="84">
        <v>0</v>
      </c>
      <c r="AD227" s="84">
        <v>211.31</v>
      </c>
      <c r="AE227" s="84"/>
      <c r="AF227" s="84"/>
      <c r="AG227" s="84">
        <v>0</v>
      </c>
      <c r="AH227" s="84">
        <v>0</v>
      </c>
      <c r="AI227" s="84"/>
      <c r="AJ227" s="84"/>
      <c r="AK227" s="84"/>
      <c r="AL227" s="83" t="s">
        <v>106</v>
      </c>
      <c r="AM227" s="83" t="s">
        <v>107</v>
      </c>
      <c r="AN227" s="83" t="s">
        <v>450</v>
      </c>
      <c r="AO227" s="83" t="s">
        <v>451</v>
      </c>
      <c r="AP227" s="83" t="s">
        <v>68</v>
      </c>
      <c r="AQ227" s="87" t="s">
        <v>468</v>
      </c>
      <c r="AR227" s="87" t="s">
        <v>469</v>
      </c>
      <c r="AS227" s="111">
        <v>45734</v>
      </c>
      <c r="AT227" s="83" t="s">
        <v>203</v>
      </c>
      <c r="AU227" s="83"/>
    </row>
    <row r="228" s="32" customFormat="1" ht="130" customHeight="1" spans="1:47">
      <c r="A228" s="60">
        <f>SUBTOTAL(103,$D$10:D228)</f>
        <v>132</v>
      </c>
      <c r="B228" s="61" t="s">
        <v>951</v>
      </c>
      <c r="C228" s="61">
        <v>2025</v>
      </c>
      <c r="D228" s="61" t="s">
        <v>952</v>
      </c>
      <c r="E228" s="61" t="s">
        <v>921</v>
      </c>
      <c r="F228" s="61" t="s">
        <v>922</v>
      </c>
      <c r="G228" s="61" t="s">
        <v>62</v>
      </c>
      <c r="H228" s="61" t="s">
        <v>154</v>
      </c>
      <c r="I228" s="61" t="s">
        <v>85</v>
      </c>
      <c r="J228" s="61" t="s">
        <v>953</v>
      </c>
      <c r="K228" s="89">
        <v>10.63</v>
      </c>
      <c r="L228" s="89">
        <v>1</v>
      </c>
      <c r="M228" s="89">
        <v>189</v>
      </c>
      <c r="N228" s="83">
        <v>945</v>
      </c>
      <c r="O228" s="84">
        <v>80</v>
      </c>
      <c r="P228" s="84">
        <f t="shared" si="132"/>
        <v>80</v>
      </c>
      <c r="Q228" s="84">
        <f t="shared" si="133"/>
        <v>80</v>
      </c>
      <c r="R228" s="84">
        <v>80</v>
      </c>
      <c r="S228" s="84">
        <v>0</v>
      </c>
      <c r="T228" s="84"/>
      <c r="U228" s="84"/>
      <c r="V228" s="84"/>
      <c r="W228" s="84"/>
      <c r="X228" s="84">
        <v>0</v>
      </c>
      <c r="Y228" s="84"/>
      <c r="Z228" s="84"/>
      <c r="AA228" s="84"/>
      <c r="AB228" s="84">
        <f t="shared" si="134"/>
        <v>0</v>
      </c>
      <c r="AC228" s="84">
        <v>0</v>
      </c>
      <c r="AD228" s="84">
        <v>0</v>
      </c>
      <c r="AE228" s="84"/>
      <c r="AF228" s="84"/>
      <c r="AG228" s="84">
        <v>0</v>
      </c>
      <c r="AH228" s="84">
        <v>0</v>
      </c>
      <c r="AI228" s="84"/>
      <c r="AJ228" s="84"/>
      <c r="AK228" s="84"/>
      <c r="AL228" s="83" t="s">
        <v>154</v>
      </c>
      <c r="AM228" s="83" t="s">
        <v>155</v>
      </c>
      <c r="AN228" s="83" t="s">
        <v>450</v>
      </c>
      <c r="AO228" s="83" t="s">
        <v>451</v>
      </c>
      <c r="AP228" s="83" t="s">
        <v>68</v>
      </c>
      <c r="AQ228" s="87" t="s">
        <v>468</v>
      </c>
      <c r="AR228" s="87" t="s">
        <v>469</v>
      </c>
      <c r="AS228" s="111">
        <v>45734</v>
      </c>
      <c r="AT228" s="83" t="s">
        <v>203</v>
      </c>
      <c r="AU228" s="83"/>
    </row>
    <row r="229" s="32" customFormat="1" ht="100" customHeight="1" spans="1:47">
      <c r="A229" s="60">
        <f>SUBTOTAL(103,$D$10:D229)</f>
        <v>133</v>
      </c>
      <c r="B229" s="61" t="s">
        <v>954</v>
      </c>
      <c r="C229" s="61">
        <v>2025</v>
      </c>
      <c r="D229" s="61" t="s">
        <v>955</v>
      </c>
      <c r="E229" s="61" t="s">
        <v>921</v>
      </c>
      <c r="F229" s="61" t="s">
        <v>922</v>
      </c>
      <c r="G229" s="61" t="s">
        <v>62</v>
      </c>
      <c r="H229" s="61" t="s">
        <v>147</v>
      </c>
      <c r="I229" s="61" t="s">
        <v>85</v>
      </c>
      <c r="J229" s="61" t="s">
        <v>956</v>
      </c>
      <c r="K229" s="89">
        <v>36</v>
      </c>
      <c r="L229" s="89">
        <v>1</v>
      </c>
      <c r="M229" s="89">
        <v>36</v>
      </c>
      <c r="N229" s="83">
        <v>108</v>
      </c>
      <c r="O229" s="84">
        <v>35</v>
      </c>
      <c r="P229" s="84">
        <f t="shared" si="132"/>
        <v>34.628223</v>
      </c>
      <c r="Q229" s="84">
        <f t="shared" si="133"/>
        <v>31.371777</v>
      </c>
      <c r="R229" s="84">
        <v>31</v>
      </c>
      <c r="S229" s="84">
        <v>0</v>
      </c>
      <c r="T229" s="84">
        <v>0.371777</v>
      </c>
      <c r="U229" s="84"/>
      <c r="V229" s="84"/>
      <c r="W229" s="84"/>
      <c r="X229" s="84">
        <v>0</v>
      </c>
      <c r="Y229" s="84"/>
      <c r="Z229" s="84"/>
      <c r="AA229" s="84"/>
      <c r="AB229" s="84">
        <f t="shared" si="134"/>
        <v>3.628223</v>
      </c>
      <c r="AC229" s="84">
        <v>0</v>
      </c>
      <c r="AD229" s="84">
        <v>3.628223</v>
      </c>
      <c r="AE229" s="84"/>
      <c r="AF229" s="84"/>
      <c r="AG229" s="84">
        <v>0</v>
      </c>
      <c r="AH229" s="84">
        <v>0</v>
      </c>
      <c r="AI229" s="84"/>
      <c r="AJ229" s="84"/>
      <c r="AK229" s="84"/>
      <c r="AL229" s="83" t="s">
        <v>147</v>
      </c>
      <c r="AM229" s="83" t="s">
        <v>148</v>
      </c>
      <c r="AN229" s="83" t="s">
        <v>450</v>
      </c>
      <c r="AO229" s="83" t="s">
        <v>451</v>
      </c>
      <c r="AP229" s="83" t="s">
        <v>68</v>
      </c>
      <c r="AQ229" s="87" t="s">
        <v>468</v>
      </c>
      <c r="AR229" s="87" t="s">
        <v>469</v>
      </c>
      <c r="AS229" s="111">
        <v>45734</v>
      </c>
      <c r="AT229" s="83" t="s">
        <v>203</v>
      </c>
      <c r="AU229" s="83"/>
    </row>
    <row r="230" s="32" customFormat="1" ht="100" customHeight="1" spans="1:47">
      <c r="A230" s="60">
        <f>SUBTOTAL(103,$D$10:D230)</f>
        <v>134</v>
      </c>
      <c r="B230" s="61" t="s">
        <v>957</v>
      </c>
      <c r="C230" s="61">
        <v>2025</v>
      </c>
      <c r="D230" s="61" t="s">
        <v>958</v>
      </c>
      <c r="E230" s="61" t="s">
        <v>921</v>
      </c>
      <c r="F230" s="61" t="s">
        <v>922</v>
      </c>
      <c r="G230" s="61" t="s">
        <v>112</v>
      </c>
      <c r="H230" s="61" t="s">
        <v>304</v>
      </c>
      <c r="I230" s="61" t="s">
        <v>85</v>
      </c>
      <c r="J230" s="61" t="s">
        <v>959</v>
      </c>
      <c r="K230" s="89">
        <v>20</v>
      </c>
      <c r="L230" s="89">
        <v>1</v>
      </c>
      <c r="M230" s="89">
        <v>20</v>
      </c>
      <c r="N230" s="83">
        <v>98</v>
      </c>
      <c r="O230" s="84">
        <v>20</v>
      </c>
      <c r="P230" s="84">
        <f t="shared" si="132"/>
        <v>20</v>
      </c>
      <c r="Q230" s="84">
        <f t="shared" si="133"/>
        <v>20</v>
      </c>
      <c r="R230" s="84">
        <v>20</v>
      </c>
      <c r="S230" s="84">
        <v>0</v>
      </c>
      <c r="T230" s="84"/>
      <c r="U230" s="84"/>
      <c r="V230" s="84"/>
      <c r="W230" s="84"/>
      <c r="X230" s="84">
        <v>0</v>
      </c>
      <c r="Y230" s="84"/>
      <c r="Z230" s="84"/>
      <c r="AA230" s="84"/>
      <c r="AB230" s="84">
        <f t="shared" si="134"/>
        <v>0</v>
      </c>
      <c r="AC230" s="84">
        <v>0</v>
      </c>
      <c r="AD230" s="84">
        <v>0</v>
      </c>
      <c r="AE230" s="84"/>
      <c r="AF230" s="84"/>
      <c r="AG230" s="84">
        <v>0</v>
      </c>
      <c r="AH230" s="84">
        <v>0</v>
      </c>
      <c r="AI230" s="84"/>
      <c r="AJ230" s="84"/>
      <c r="AK230" s="84"/>
      <c r="AL230" s="83" t="s">
        <v>304</v>
      </c>
      <c r="AM230" s="83" t="s">
        <v>305</v>
      </c>
      <c r="AN230" s="83" t="s">
        <v>450</v>
      </c>
      <c r="AO230" s="83" t="s">
        <v>451</v>
      </c>
      <c r="AP230" s="83" t="s">
        <v>68</v>
      </c>
      <c r="AQ230" s="87" t="s">
        <v>468</v>
      </c>
      <c r="AR230" s="87" t="s">
        <v>469</v>
      </c>
      <c r="AS230" s="111">
        <v>45734</v>
      </c>
      <c r="AT230" s="83" t="s">
        <v>203</v>
      </c>
      <c r="AU230" s="83"/>
    </row>
    <row r="231" s="32" customFormat="1" ht="118" customHeight="1" spans="1:47">
      <c r="A231" s="60">
        <f>SUBTOTAL(103,$D$10:D231)</f>
        <v>135</v>
      </c>
      <c r="B231" s="61" t="s">
        <v>960</v>
      </c>
      <c r="C231" s="61">
        <v>2025</v>
      </c>
      <c r="D231" s="61" t="s">
        <v>961</v>
      </c>
      <c r="E231" s="61" t="s">
        <v>921</v>
      </c>
      <c r="F231" s="61" t="s">
        <v>922</v>
      </c>
      <c r="G231" s="61" t="s">
        <v>112</v>
      </c>
      <c r="H231" s="61" t="s">
        <v>962</v>
      </c>
      <c r="I231" s="61" t="s">
        <v>85</v>
      </c>
      <c r="J231" s="61" t="s">
        <v>963</v>
      </c>
      <c r="K231" s="89">
        <v>10</v>
      </c>
      <c r="L231" s="89">
        <v>1</v>
      </c>
      <c r="M231" s="89">
        <v>10</v>
      </c>
      <c r="N231" s="83">
        <v>40</v>
      </c>
      <c r="O231" s="84">
        <v>12</v>
      </c>
      <c r="P231" s="84">
        <f t="shared" si="132"/>
        <v>11.989944</v>
      </c>
      <c r="Q231" s="84">
        <f t="shared" si="133"/>
        <v>11.010056</v>
      </c>
      <c r="R231" s="84">
        <v>11</v>
      </c>
      <c r="S231" s="84">
        <v>0</v>
      </c>
      <c r="T231" s="84">
        <v>0.010056</v>
      </c>
      <c r="U231" s="84"/>
      <c r="V231" s="84"/>
      <c r="W231" s="84"/>
      <c r="X231" s="84">
        <v>0</v>
      </c>
      <c r="Y231" s="84"/>
      <c r="Z231" s="84"/>
      <c r="AA231" s="84"/>
      <c r="AB231" s="84">
        <f t="shared" si="134"/>
        <v>0.989944</v>
      </c>
      <c r="AC231" s="84">
        <v>0</v>
      </c>
      <c r="AD231" s="84">
        <v>0.989944</v>
      </c>
      <c r="AE231" s="84"/>
      <c r="AF231" s="84"/>
      <c r="AG231" s="84">
        <v>0</v>
      </c>
      <c r="AH231" s="84">
        <v>0</v>
      </c>
      <c r="AI231" s="84"/>
      <c r="AJ231" s="84"/>
      <c r="AK231" s="84"/>
      <c r="AL231" s="83" t="s">
        <v>173</v>
      </c>
      <c r="AM231" s="83" t="s">
        <v>174</v>
      </c>
      <c r="AN231" s="83" t="s">
        <v>450</v>
      </c>
      <c r="AO231" s="83" t="s">
        <v>451</v>
      </c>
      <c r="AP231" s="83" t="s">
        <v>68</v>
      </c>
      <c r="AQ231" s="87" t="s">
        <v>964</v>
      </c>
      <c r="AR231" s="87" t="s">
        <v>469</v>
      </c>
      <c r="AS231" s="111">
        <v>45734</v>
      </c>
      <c r="AT231" s="83" t="s">
        <v>203</v>
      </c>
      <c r="AU231" s="83"/>
    </row>
    <row r="232" s="33" customFormat="1" ht="118" customHeight="1" spans="1:47">
      <c r="A232" s="60">
        <f>SUBTOTAL(103,$D$10:D232)</f>
        <v>136</v>
      </c>
      <c r="B232" s="61" t="s">
        <v>965</v>
      </c>
      <c r="C232" s="61">
        <v>2025</v>
      </c>
      <c r="D232" s="61" t="s">
        <v>966</v>
      </c>
      <c r="E232" s="61" t="s">
        <v>921</v>
      </c>
      <c r="F232" s="61" t="s">
        <v>922</v>
      </c>
      <c r="G232" s="61" t="s">
        <v>62</v>
      </c>
      <c r="H232" s="61" t="s">
        <v>967</v>
      </c>
      <c r="I232" s="61" t="s">
        <v>968</v>
      </c>
      <c r="J232" s="61" t="s">
        <v>969</v>
      </c>
      <c r="K232" s="83">
        <v>32</v>
      </c>
      <c r="L232" s="83">
        <v>1</v>
      </c>
      <c r="M232" s="83">
        <v>32</v>
      </c>
      <c r="N232" s="83">
        <v>90</v>
      </c>
      <c r="O232" s="84">
        <v>18</v>
      </c>
      <c r="P232" s="84">
        <f t="shared" si="132"/>
        <v>18</v>
      </c>
      <c r="Q232" s="84">
        <f t="shared" si="133"/>
        <v>6.90892</v>
      </c>
      <c r="R232" s="84">
        <v>6.90892</v>
      </c>
      <c r="S232" s="84">
        <v>0</v>
      </c>
      <c r="T232" s="84"/>
      <c r="U232" s="84"/>
      <c r="V232" s="84"/>
      <c r="W232" s="84"/>
      <c r="X232" s="84">
        <v>0</v>
      </c>
      <c r="Y232" s="84"/>
      <c r="Z232" s="84"/>
      <c r="AA232" s="84"/>
      <c r="AB232" s="84">
        <f t="shared" si="134"/>
        <v>11.09108</v>
      </c>
      <c r="AC232" s="84">
        <v>0</v>
      </c>
      <c r="AD232" s="84">
        <v>11.09108</v>
      </c>
      <c r="AE232" s="84"/>
      <c r="AF232" s="84"/>
      <c r="AG232" s="84"/>
      <c r="AH232" s="84"/>
      <c r="AI232" s="84"/>
      <c r="AJ232" s="84"/>
      <c r="AK232" s="84"/>
      <c r="AL232" s="83" t="s">
        <v>124</v>
      </c>
      <c r="AM232" s="83" t="s">
        <v>125</v>
      </c>
      <c r="AN232" s="83" t="s">
        <v>450</v>
      </c>
      <c r="AO232" s="83" t="s">
        <v>451</v>
      </c>
      <c r="AP232" s="83" t="s">
        <v>68</v>
      </c>
      <c r="AQ232" s="87" t="s">
        <v>468</v>
      </c>
      <c r="AR232" s="87" t="s">
        <v>469</v>
      </c>
      <c r="AS232" s="111">
        <v>45765</v>
      </c>
      <c r="AT232" s="83" t="s">
        <v>432</v>
      </c>
      <c r="AU232" s="83"/>
    </row>
    <row r="233" s="33" customFormat="1" ht="100" customHeight="1" spans="1:47">
      <c r="A233" s="60">
        <f>SUBTOTAL(103,$D$10:D233)</f>
        <v>137</v>
      </c>
      <c r="B233" s="61" t="s">
        <v>970</v>
      </c>
      <c r="C233" s="89">
        <v>2025</v>
      </c>
      <c r="D233" s="61" t="s">
        <v>971</v>
      </c>
      <c r="E233" s="61" t="s">
        <v>921</v>
      </c>
      <c r="F233" s="61" t="s">
        <v>922</v>
      </c>
      <c r="G233" s="61" t="s">
        <v>112</v>
      </c>
      <c r="H233" s="61" t="s">
        <v>810</v>
      </c>
      <c r="I233" s="61" t="s">
        <v>972</v>
      </c>
      <c r="J233" s="61" t="s">
        <v>973</v>
      </c>
      <c r="K233" s="83">
        <v>1</v>
      </c>
      <c r="L233" s="83">
        <v>1</v>
      </c>
      <c r="M233" s="83">
        <v>29</v>
      </c>
      <c r="N233" s="83">
        <v>127</v>
      </c>
      <c r="O233" s="84">
        <v>380</v>
      </c>
      <c r="P233" s="79"/>
      <c r="Q233" s="79">
        <f t="shared" si="133"/>
        <v>0</v>
      </c>
      <c r="R233" s="79"/>
      <c r="S233" s="79"/>
      <c r="T233" s="79"/>
      <c r="U233" s="79"/>
      <c r="V233" s="79"/>
      <c r="W233" s="79"/>
      <c r="X233" s="79"/>
      <c r="Y233" s="79"/>
      <c r="Z233" s="79"/>
      <c r="AA233" s="79"/>
      <c r="AB233" s="79">
        <f t="shared" si="134"/>
        <v>380</v>
      </c>
      <c r="AC233" s="79"/>
      <c r="AD233" s="79"/>
      <c r="AE233" s="79">
        <v>380</v>
      </c>
      <c r="AF233" s="79"/>
      <c r="AG233" s="79"/>
      <c r="AH233" s="79"/>
      <c r="AI233" s="79"/>
      <c r="AJ233" s="79"/>
      <c r="AK233" s="79"/>
      <c r="AL233" s="113" t="s">
        <v>450</v>
      </c>
      <c r="AM233" s="113" t="s">
        <v>451</v>
      </c>
      <c r="AN233" s="113" t="s">
        <v>450</v>
      </c>
      <c r="AO233" s="113" t="s">
        <v>451</v>
      </c>
      <c r="AP233" s="113" t="s">
        <v>68</v>
      </c>
      <c r="AQ233" s="131" t="s">
        <v>468</v>
      </c>
      <c r="AR233" s="131" t="s">
        <v>469</v>
      </c>
      <c r="AS233" s="127">
        <v>45811</v>
      </c>
      <c r="AT233" s="113" t="s">
        <v>556</v>
      </c>
      <c r="AU233" s="98"/>
    </row>
    <row r="234" s="36" customFormat="1" ht="45" customHeight="1" spans="1:47">
      <c r="A234" s="114" t="s">
        <v>54</v>
      </c>
      <c r="B234" s="115" t="s">
        <v>974</v>
      </c>
      <c r="C234" s="116"/>
      <c r="D234" s="116"/>
      <c r="E234" s="116"/>
      <c r="F234" s="116"/>
      <c r="G234" s="116"/>
      <c r="H234" s="116"/>
      <c r="I234" s="116"/>
      <c r="J234" s="118"/>
      <c r="K234" s="119"/>
      <c r="L234" s="119">
        <f>L235</f>
        <v>0</v>
      </c>
      <c r="M234" s="119"/>
      <c r="N234" s="119"/>
      <c r="O234" s="81">
        <f t="shared" ref="O234:T234" si="139">O235</f>
        <v>0</v>
      </c>
      <c r="P234" s="81">
        <f t="shared" si="139"/>
        <v>0</v>
      </c>
      <c r="Q234" s="81">
        <f t="shared" si="139"/>
        <v>0</v>
      </c>
      <c r="R234" s="81">
        <f t="shared" si="139"/>
        <v>0</v>
      </c>
      <c r="S234" s="81">
        <f t="shared" si="139"/>
        <v>0</v>
      </c>
      <c r="T234" s="81">
        <f t="shared" si="139"/>
        <v>0</v>
      </c>
      <c r="U234" s="81">
        <f t="shared" ref="U234:AI234" si="140">U235</f>
        <v>0</v>
      </c>
      <c r="V234" s="81">
        <f t="shared" si="140"/>
        <v>0</v>
      </c>
      <c r="W234" s="81">
        <f t="shared" si="140"/>
        <v>0</v>
      </c>
      <c r="X234" s="81">
        <f t="shared" si="140"/>
        <v>0</v>
      </c>
      <c r="Y234" s="81">
        <f t="shared" si="140"/>
        <v>0</v>
      </c>
      <c r="Z234" s="81">
        <f t="shared" si="140"/>
        <v>0</v>
      </c>
      <c r="AA234" s="81">
        <f t="shared" si="140"/>
        <v>0</v>
      </c>
      <c r="AB234" s="81">
        <f t="shared" si="140"/>
        <v>0</v>
      </c>
      <c r="AC234" s="81">
        <f t="shared" si="140"/>
        <v>0</v>
      </c>
      <c r="AD234" s="81">
        <f t="shared" si="140"/>
        <v>0</v>
      </c>
      <c r="AE234" s="81">
        <f t="shared" si="140"/>
        <v>0</v>
      </c>
      <c r="AF234" s="81">
        <f t="shared" si="140"/>
        <v>0</v>
      </c>
      <c r="AG234" s="81">
        <f t="shared" si="140"/>
        <v>0</v>
      </c>
      <c r="AH234" s="81">
        <f t="shared" si="140"/>
        <v>0</v>
      </c>
      <c r="AI234" s="81">
        <f t="shared" si="140"/>
        <v>0</v>
      </c>
      <c r="AJ234" s="81">
        <v>0</v>
      </c>
      <c r="AK234" s="81">
        <v>0</v>
      </c>
      <c r="AL234" s="122"/>
      <c r="AM234" s="122"/>
      <c r="AN234" s="122"/>
      <c r="AO234" s="122"/>
      <c r="AP234" s="122"/>
      <c r="AQ234" s="123"/>
      <c r="AR234" s="123"/>
      <c r="AS234" s="124"/>
      <c r="AT234" s="124"/>
      <c r="AU234" s="122"/>
    </row>
    <row r="235" s="36" customFormat="1" ht="48" customHeight="1" spans="1:47">
      <c r="A235" s="114" t="s">
        <v>56</v>
      </c>
      <c r="B235" s="115" t="s">
        <v>974</v>
      </c>
      <c r="C235" s="116"/>
      <c r="D235" s="116"/>
      <c r="E235" s="116"/>
      <c r="F235" s="116"/>
      <c r="G235" s="116"/>
      <c r="H235" s="116"/>
      <c r="I235" s="116"/>
      <c r="J235" s="118"/>
      <c r="K235" s="119">
        <f t="shared" ref="K235:T235" si="141">K236</f>
        <v>0</v>
      </c>
      <c r="L235" s="119">
        <f t="shared" si="141"/>
        <v>0</v>
      </c>
      <c r="M235" s="119">
        <f t="shared" si="141"/>
        <v>0</v>
      </c>
      <c r="N235" s="119">
        <f t="shared" si="141"/>
        <v>0</v>
      </c>
      <c r="O235" s="81">
        <f t="shared" si="141"/>
        <v>0</v>
      </c>
      <c r="P235" s="81">
        <f t="shared" si="141"/>
        <v>0</v>
      </c>
      <c r="Q235" s="81">
        <f t="shared" si="141"/>
        <v>0</v>
      </c>
      <c r="R235" s="81">
        <f t="shared" si="141"/>
        <v>0</v>
      </c>
      <c r="S235" s="81">
        <f t="shared" si="141"/>
        <v>0</v>
      </c>
      <c r="T235" s="81">
        <f t="shared" si="141"/>
        <v>0</v>
      </c>
      <c r="U235" s="81">
        <f t="shared" ref="U235:AI235" si="142">U236</f>
        <v>0</v>
      </c>
      <c r="V235" s="81">
        <f t="shared" si="142"/>
        <v>0</v>
      </c>
      <c r="W235" s="81">
        <f t="shared" si="142"/>
        <v>0</v>
      </c>
      <c r="X235" s="81">
        <f t="shared" si="142"/>
        <v>0</v>
      </c>
      <c r="Y235" s="81">
        <f t="shared" si="142"/>
        <v>0</v>
      </c>
      <c r="Z235" s="81">
        <f t="shared" si="142"/>
        <v>0</v>
      </c>
      <c r="AA235" s="81">
        <f t="shared" si="142"/>
        <v>0</v>
      </c>
      <c r="AB235" s="81">
        <f t="shared" si="142"/>
        <v>0</v>
      </c>
      <c r="AC235" s="81">
        <f t="shared" si="142"/>
        <v>0</v>
      </c>
      <c r="AD235" s="81">
        <f t="shared" si="142"/>
        <v>0</v>
      </c>
      <c r="AE235" s="81">
        <f t="shared" si="142"/>
        <v>0</v>
      </c>
      <c r="AF235" s="81">
        <f t="shared" si="142"/>
        <v>0</v>
      </c>
      <c r="AG235" s="81">
        <f t="shared" si="142"/>
        <v>0</v>
      </c>
      <c r="AH235" s="81">
        <f t="shared" si="142"/>
        <v>0</v>
      </c>
      <c r="AI235" s="81">
        <f t="shared" si="142"/>
        <v>0</v>
      </c>
      <c r="AJ235" s="81">
        <v>0</v>
      </c>
      <c r="AK235" s="81">
        <v>0</v>
      </c>
      <c r="AL235" s="122"/>
      <c r="AM235" s="122"/>
      <c r="AN235" s="122"/>
      <c r="AO235" s="122"/>
      <c r="AP235" s="122"/>
      <c r="AQ235" s="123"/>
      <c r="AR235" s="123"/>
      <c r="AS235" s="124"/>
      <c r="AT235" s="124"/>
      <c r="AU235" s="122"/>
    </row>
    <row r="236" s="33" customFormat="1" ht="33" customHeight="1" spans="1:47">
      <c r="A236" s="62" t="s">
        <v>58</v>
      </c>
      <c r="B236" s="65" t="s">
        <v>974</v>
      </c>
      <c r="C236" s="117"/>
      <c r="D236" s="117"/>
      <c r="E236" s="117"/>
      <c r="F236" s="117"/>
      <c r="G236" s="117"/>
      <c r="H236" s="117"/>
      <c r="I236" s="117"/>
      <c r="J236" s="120"/>
      <c r="K236" s="77"/>
      <c r="L236" s="77"/>
      <c r="M236" s="77"/>
      <c r="N236" s="77"/>
      <c r="O236" s="79"/>
      <c r="P236" s="79"/>
      <c r="Q236" s="79"/>
      <c r="R236" s="79"/>
      <c r="S236" s="79"/>
      <c r="T236" s="79"/>
      <c r="U236" s="79"/>
      <c r="V236" s="79"/>
      <c r="W236" s="79"/>
      <c r="X236" s="79"/>
      <c r="Y236" s="79"/>
      <c r="Z236" s="79"/>
      <c r="AA236" s="79"/>
      <c r="AB236" s="79"/>
      <c r="AC236" s="79"/>
      <c r="AD236" s="79"/>
      <c r="AE236" s="79"/>
      <c r="AF236" s="79"/>
      <c r="AG236" s="79"/>
      <c r="AH236" s="79"/>
      <c r="AI236" s="79"/>
      <c r="AJ236" s="79"/>
      <c r="AK236" s="79"/>
      <c r="AL236" s="98"/>
      <c r="AM236" s="98"/>
      <c r="AN236" s="98"/>
      <c r="AO236" s="98"/>
      <c r="AP236" s="98"/>
      <c r="AQ236" s="112"/>
      <c r="AR236" s="112"/>
      <c r="AS236" s="113"/>
      <c r="AT236" s="113"/>
      <c r="AU236" s="98"/>
    </row>
    <row r="237" s="36" customFormat="1" ht="45" customHeight="1" spans="1:47">
      <c r="A237" s="114" t="s">
        <v>54</v>
      </c>
      <c r="B237" s="115" t="s">
        <v>975</v>
      </c>
      <c r="C237" s="116"/>
      <c r="D237" s="116"/>
      <c r="E237" s="116"/>
      <c r="F237" s="116"/>
      <c r="G237" s="116"/>
      <c r="H237" s="116"/>
      <c r="I237" s="116"/>
      <c r="J237" s="118"/>
      <c r="K237" s="119"/>
      <c r="L237" s="119">
        <f>L238</f>
        <v>1</v>
      </c>
      <c r="M237" s="119"/>
      <c r="N237" s="119"/>
      <c r="O237" s="81">
        <f t="shared" ref="O237:T237" si="143">O238</f>
        <v>49.392</v>
      </c>
      <c r="P237" s="81">
        <f t="shared" si="143"/>
        <v>49.392</v>
      </c>
      <c r="Q237" s="81">
        <f t="shared" si="143"/>
        <v>49.392</v>
      </c>
      <c r="R237" s="81">
        <f t="shared" si="143"/>
        <v>0</v>
      </c>
      <c r="S237" s="81">
        <f t="shared" si="143"/>
        <v>0</v>
      </c>
      <c r="T237" s="81">
        <f t="shared" si="143"/>
        <v>0</v>
      </c>
      <c r="U237" s="81">
        <f t="shared" ref="U237:AI237" si="144">U238</f>
        <v>0</v>
      </c>
      <c r="V237" s="81">
        <f t="shared" si="144"/>
        <v>0</v>
      </c>
      <c r="W237" s="81">
        <f t="shared" si="144"/>
        <v>49.392</v>
      </c>
      <c r="X237" s="81">
        <f t="shared" si="144"/>
        <v>0</v>
      </c>
      <c r="Y237" s="81">
        <f t="shared" si="144"/>
        <v>0</v>
      </c>
      <c r="Z237" s="81">
        <f t="shared" si="144"/>
        <v>0</v>
      </c>
      <c r="AA237" s="81">
        <f t="shared" si="144"/>
        <v>0</v>
      </c>
      <c r="AB237" s="81">
        <f t="shared" si="144"/>
        <v>0</v>
      </c>
      <c r="AC237" s="81">
        <f t="shared" si="144"/>
        <v>0</v>
      </c>
      <c r="AD237" s="81">
        <f t="shared" si="144"/>
        <v>0</v>
      </c>
      <c r="AE237" s="81">
        <f t="shared" si="144"/>
        <v>0</v>
      </c>
      <c r="AF237" s="81">
        <f t="shared" si="144"/>
        <v>0</v>
      </c>
      <c r="AG237" s="81">
        <f t="shared" si="144"/>
        <v>0</v>
      </c>
      <c r="AH237" s="81">
        <f t="shared" si="144"/>
        <v>0</v>
      </c>
      <c r="AI237" s="81">
        <f t="shared" si="144"/>
        <v>0</v>
      </c>
      <c r="AJ237" s="81">
        <v>0</v>
      </c>
      <c r="AK237" s="81">
        <v>0</v>
      </c>
      <c r="AL237" s="122"/>
      <c r="AM237" s="122"/>
      <c r="AN237" s="122"/>
      <c r="AO237" s="122"/>
      <c r="AP237" s="122"/>
      <c r="AQ237" s="123"/>
      <c r="AR237" s="123"/>
      <c r="AS237" s="124"/>
      <c r="AT237" s="124"/>
      <c r="AU237" s="122"/>
    </row>
    <row r="238" s="36" customFormat="1" ht="48" customHeight="1" spans="1:47">
      <c r="A238" s="114" t="s">
        <v>56</v>
      </c>
      <c r="B238" s="115" t="s">
        <v>975</v>
      </c>
      <c r="C238" s="116"/>
      <c r="D238" s="116"/>
      <c r="E238" s="116"/>
      <c r="F238" s="116"/>
      <c r="G238" s="116"/>
      <c r="H238" s="116"/>
      <c r="I238" s="116"/>
      <c r="J238" s="118"/>
      <c r="K238" s="119">
        <f t="shared" ref="K238:T238" si="145">K239+K240</f>
        <v>8232</v>
      </c>
      <c r="L238" s="119">
        <f t="shared" si="145"/>
        <v>1</v>
      </c>
      <c r="M238" s="119">
        <f t="shared" si="145"/>
        <v>8232</v>
      </c>
      <c r="N238" s="119">
        <f t="shared" si="145"/>
        <v>33413</v>
      </c>
      <c r="O238" s="81">
        <f t="shared" si="145"/>
        <v>49.392</v>
      </c>
      <c r="P238" s="81">
        <f t="shared" si="145"/>
        <v>49.392</v>
      </c>
      <c r="Q238" s="81">
        <f t="shared" si="145"/>
        <v>49.392</v>
      </c>
      <c r="R238" s="81">
        <f t="shared" si="145"/>
        <v>0</v>
      </c>
      <c r="S238" s="81">
        <f t="shared" si="145"/>
        <v>0</v>
      </c>
      <c r="T238" s="81">
        <f t="shared" si="145"/>
        <v>0</v>
      </c>
      <c r="U238" s="81">
        <f t="shared" ref="U238:AI238" si="146">U239+U240</f>
        <v>0</v>
      </c>
      <c r="V238" s="81">
        <f t="shared" si="146"/>
        <v>0</v>
      </c>
      <c r="W238" s="81">
        <f t="shared" si="146"/>
        <v>49.392</v>
      </c>
      <c r="X238" s="81">
        <f t="shared" si="146"/>
        <v>0</v>
      </c>
      <c r="Y238" s="81">
        <f t="shared" si="146"/>
        <v>0</v>
      </c>
      <c r="Z238" s="81">
        <f t="shared" si="146"/>
        <v>0</v>
      </c>
      <c r="AA238" s="81">
        <f t="shared" si="146"/>
        <v>0</v>
      </c>
      <c r="AB238" s="81">
        <f t="shared" si="146"/>
        <v>0</v>
      </c>
      <c r="AC238" s="81">
        <f t="shared" si="146"/>
        <v>0</v>
      </c>
      <c r="AD238" s="81">
        <f t="shared" si="146"/>
        <v>0</v>
      </c>
      <c r="AE238" s="81">
        <f t="shared" si="146"/>
        <v>0</v>
      </c>
      <c r="AF238" s="81">
        <f t="shared" si="146"/>
        <v>0</v>
      </c>
      <c r="AG238" s="81">
        <f t="shared" si="146"/>
        <v>0</v>
      </c>
      <c r="AH238" s="81">
        <f t="shared" si="146"/>
        <v>0</v>
      </c>
      <c r="AI238" s="81">
        <f t="shared" si="146"/>
        <v>0</v>
      </c>
      <c r="AJ238" s="81">
        <v>0</v>
      </c>
      <c r="AK238" s="81">
        <v>0</v>
      </c>
      <c r="AL238" s="122"/>
      <c r="AM238" s="122"/>
      <c r="AN238" s="122"/>
      <c r="AO238" s="122"/>
      <c r="AP238" s="122"/>
      <c r="AQ238" s="123"/>
      <c r="AR238" s="123"/>
      <c r="AS238" s="124"/>
      <c r="AT238" s="124"/>
      <c r="AU238" s="122"/>
    </row>
    <row r="239" s="33" customFormat="1" ht="33" customHeight="1" spans="1:47">
      <c r="A239" s="62" t="s">
        <v>58</v>
      </c>
      <c r="B239" s="65" t="s">
        <v>976</v>
      </c>
      <c r="C239" s="117"/>
      <c r="D239" s="117"/>
      <c r="E239" s="117"/>
      <c r="F239" s="117"/>
      <c r="G239" s="117"/>
      <c r="H239" s="117"/>
      <c r="I239" s="117"/>
      <c r="J239" s="120"/>
      <c r="K239" s="77"/>
      <c r="L239" s="77"/>
      <c r="M239" s="77"/>
      <c r="N239" s="77"/>
      <c r="O239" s="79"/>
      <c r="P239" s="79"/>
      <c r="Q239" s="79"/>
      <c r="R239" s="79"/>
      <c r="S239" s="79"/>
      <c r="T239" s="79"/>
      <c r="U239" s="79"/>
      <c r="V239" s="79"/>
      <c r="W239" s="79"/>
      <c r="X239" s="79"/>
      <c r="Y239" s="79"/>
      <c r="Z239" s="79"/>
      <c r="AA239" s="79"/>
      <c r="AB239" s="79"/>
      <c r="AC239" s="79"/>
      <c r="AD239" s="79"/>
      <c r="AE239" s="79"/>
      <c r="AF239" s="79"/>
      <c r="AG239" s="79"/>
      <c r="AH239" s="79"/>
      <c r="AI239" s="79"/>
      <c r="AJ239" s="79"/>
      <c r="AK239" s="79"/>
      <c r="AL239" s="98"/>
      <c r="AM239" s="98"/>
      <c r="AN239" s="98"/>
      <c r="AO239" s="98"/>
      <c r="AP239" s="98"/>
      <c r="AQ239" s="112"/>
      <c r="AR239" s="112"/>
      <c r="AS239" s="113"/>
      <c r="AT239" s="113"/>
      <c r="AU239" s="98"/>
    </row>
    <row r="240" s="33" customFormat="1" ht="33" customHeight="1" spans="1:47">
      <c r="A240" s="62" t="s">
        <v>58</v>
      </c>
      <c r="B240" s="65" t="s">
        <v>977</v>
      </c>
      <c r="C240" s="117"/>
      <c r="D240" s="117"/>
      <c r="E240" s="117"/>
      <c r="F240" s="117"/>
      <c r="G240" s="117"/>
      <c r="H240" s="117"/>
      <c r="I240" s="117"/>
      <c r="J240" s="120"/>
      <c r="K240" s="77">
        <f t="shared" ref="K240:T240" si="147">SUM(K241)</f>
        <v>8232</v>
      </c>
      <c r="L240" s="77">
        <f t="shared" si="147"/>
        <v>1</v>
      </c>
      <c r="M240" s="77">
        <f t="shared" si="147"/>
        <v>8232</v>
      </c>
      <c r="N240" s="77">
        <f t="shared" si="147"/>
        <v>33413</v>
      </c>
      <c r="O240" s="79">
        <f t="shared" si="147"/>
        <v>49.392</v>
      </c>
      <c r="P240" s="79">
        <f t="shared" si="147"/>
        <v>49.392</v>
      </c>
      <c r="Q240" s="79">
        <f t="shared" si="147"/>
        <v>49.392</v>
      </c>
      <c r="R240" s="79">
        <f t="shared" si="147"/>
        <v>0</v>
      </c>
      <c r="S240" s="79">
        <f t="shared" si="147"/>
        <v>0</v>
      </c>
      <c r="T240" s="79">
        <f t="shared" si="147"/>
        <v>0</v>
      </c>
      <c r="U240" s="79">
        <f t="shared" ref="U240:AK240" si="148">SUM(U241)</f>
        <v>0</v>
      </c>
      <c r="V240" s="79">
        <f t="shared" si="148"/>
        <v>0</v>
      </c>
      <c r="W240" s="79">
        <f t="shared" si="148"/>
        <v>49.392</v>
      </c>
      <c r="X240" s="79">
        <f t="shared" si="148"/>
        <v>0</v>
      </c>
      <c r="Y240" s="79">
        <f t="shared" si="148"/>
        <v>0</v>
      </c>
      <c r="Z240" s="79">
        <f t="shared" si="148"/>
        <v>0</v>
      </c>
      <c r="AA240" s="79">
        <f t="shared" si="148"/>
        <v>0</v>
      </c>
      <c r="AB240" s="79">
        <f t="shared" si="148"/>
        <v>0</v>
      </c>
      <c r="AC240" s="79">
        <f t="shared" si="148"/>
        <v>0</v>
      </c>
      <c r="AD240" s="79">
        <f t="shared" si="148"/>
        <v>0</v>
      </c>
      <c r="AE240" s="79">
        <f t="shared" si="148"/>
        <v>0</v>
      </c>
      <c r="AF240" s="79">
        <f t="shared" si="148"/>
        <v>0</v>
      </c>
      <c r="AG240" s="79">
        <f t="shared" si="148"/>
        <v>0</v>
      </c>
      <c r="AH240" s="79">
        <f t="shared" si="148"/>
        <v>0</v>
      </c>
      <c r="AI240" s="79">
        <f t="shared" si="148"/>
        <v>0</v>
      </c>
      <c r="AJ240" s="79">
        <f t="shared" si="148"/>
        <v>0</v>
      </c>
      <c r="AK240" s="79">
        <f t="shared" si="148"/>
        <v>0</v>
      </c>
      <c r="AL240" s="98"/>
      <c r="AM240" s="98"/>
      <c r="AN240" s="98"/>
      <c r="AO240" s="98"/>
      <c r="AP240" s="98"/>
      <c r="AQ240" s="112"/>
      <c r="AR240" s="112"/>
      <c r="AS240" s="113"/>
      <c r="AT240" s="113"/>
      <c r="AU240" s="98"/>
    </row>
    <row r="241" s="32" customFormat="1" ht="226" customHeight="1" spans="1:47">
      <c r="A241" s="60">
        <f>SUBTOTAL(103,$D$10:D241)</f>
        <v>138</v>
      </c>
      <c r="B241" s="61" t="s">
        <v>978</v>
      </c>
      <c r="C241" s="61">
        <v>2025</v>
      </c>
      <c r="D241" s="61" t="s">
        <v>979</v>
      </c>
      <c r="E241" s="61" t="s">
        <v>975</v>
      </c>
      <c r="F241" s="61" t="s">
        <v>977</v>
      </c>
      <c r="G241" s="61" t="s">
        <v>62</v>
      </c>
      <c r="H241" s="61" t="s">
        <v>609</v>
      </c>
      <c r="I241" s="61" t="s">
        <v>980</v>
      </c>
      <c r="J241" s="61" t="s">
        <v>981</v>
      </c>
      <c r="K241" s="83">
        <v>8232</v>
      </c>
      <c r="L241" s="83">
        <v>1</v>
      </c>
      <c r="M241" s="83">
        <v>8232</v>
      </c>
      <c r="N241" s="83">
        <v>33413</v>
      </c>
      <c r="O241" s="84">
        <v>49.392</v>
      </c>
      <c r="P241" s="84">
        <f>R241+S241+U241+W241+X241+Z241+AA241+AC241+AD241+AG241+AH241</f>
        <v>49.392</v>
      </c>
      <c r="Q241" s="84">
        <f>R241+S241+T241+U241+V241+W241+X241+Y241+Z241+AA241</f>
        <v>49.392</v>
      </c>
      <c r="R241" s="84">
        <v>0</v>
      </c>
      <c r="S241" s="84">
        <v>0</v>
      </c>
      <c r="T241" s="84"/>
      <c r="U241" s="84"/>
      <c r="V241" s="84"/>
      <c r="W241" s="84">
        <v>49.392</v>
      </c>
      <c r="X241" s="84">
        <v>0</v>
      </c>
      <c r="Y241" s="84"/>
      <c r="Z241" s="84"/>
      <c r="AA241" s="84"/>
      <c r="AB241" s="84">
        <f>AC241+AD241+AE241</f>
        <v>0</v>
      </c>
      <c r="AC241" s="84">
        <v>0</v>
      </c>
      <c r="AD241" s="84">
        <v>0</v>
      </c>
      <c r="AE241" s="84">
        <v>0</v>
      </c>
      <c r="AF241" s="84">
        <v>0</v>
      </c>
      <c r="AG241" s="84">
        <v>0</v>
      </c>
      <c r="AH241" s="84">
        <v>0</v>
      </c>
      <c r="AI241" s="84"/>
      <c r="AJ241" s="84"/>
      <c r="AK241" s="84"/>
      <c r="AL241" s="83" t="s">
        <v>439</v>
      </c>
      <c r="AM241" s="83" t="s">
        <v>440</v>
      </c>
      <c r="AN241" s="83" t="s">
        <v>439</v>
      </c>
      <c r="AO241" s="83" t="s">
        <v>440</v>
      </c>
      <c r="AP241" s="83" t="s">
        <v>441</v>
      </c>
      <c r="AQ241" s="87" t="s">
        <v>982</v>
      </c>
      <c r="AR241" s="87" t="s">
        <v>983</v>
      </c>
      <c r="AS241" s="105">
        <v>45595</v>
      </c>
      <c r="AT241" s="106" t="s">
        <v>71</v>
      </c>
      <c r="AU241" s="83">
        <v>0</v>
      </c>
    </row>
    <row r="242" s="36" customFormat="1" ht="45" customHeight="1" spans="1:47">
      <c r="A242" s="114" t="s">
        <v>54</v>
      </c>
      <c r="B242" s="115" t="s">
        <v>984</v>
      </c>
      <c r="C242" s="116"/>
      <c r="D242" s="116"/>
      <c r="E242" s="116"/>
      <c r="F242" s="116"/>
      <c r="G242" s="116"/>
      <c r="H242" s="116"/>
      <c r="I242" s="116"/>
      <c r="J242" s="118"/>
      <c r="K242" s="119"/>
      <c r="L242" s="119"/>
      <c r="M242" s="119"/>
      <c r="N242" s="119"/>
      <c r="O242" s="81"/>
      <c r="P242" s="81"/>
      <c r="Q242" s="81"/>
      <c r="R242" s="81"/>
      <c r="S242" s="81"/>
      <c r="T242" s="81"/>
      <c r="U242" s="81"/>
      <c r="V242" s="81"/>
      <c r="W242" s="81"/>
      <c r="X242" s="81"/>
      <c r="Y242" s="81"/>
      <c r="Z242" s="81"/>
      <c r="AA242" s="81"/>
      <c r="AB242" s="81"/>
      <c r="AC242" s="81"/>
      <c r="AD242" s="81"/>
      <c r="AE242" s="81"/>
      <c r="AF242" s="81"/>
      <c r="AG242" s="81"/>
      <c r="AH242" s="81"/>
      <c r="AI242" s="81"/>
      <c r="AJ242" s="81"/>
      <c r="AK242" s="81"/>
      <c r="AL242" s="122"/>
      <c r="AM242" s="122"/>
      <c r="AN242" s="122"/>
      <c r="AO242" s="122"/>
      <c r="AP242" s="122"/>
      <c r="AQ242" s="123"/>
      <c r="AR242" s="123"/>
      <c r="AS242" s="124"/>
      <c r="AT242" s="124"/>
      <c r="AU242" s="122"/>
    </row>
  </sheetData>
  <autoFilter ref="A6:AU242">
    <extLst/>
  </autoFilter>
  <mergeCells count="140">
    <mergeCell ref="A1:D1"/>
    <mergeCell ref="A2:AU2"/>
    <mergeCell ref="M3:N3"/>
    <mergeCell ref="Q3:AK3"/>
    <mergeCell ref="AL3:AP3"/>
    <mergeCell ref="R4:AA4"/>
    <mergeCell ref="AC4:AE4"/>
    <mergeCell ref="A6:J6"/>
    <mergeCell ref="B7:J7"/>
    <mergeCell ref="B8:J8"/>
    <mergeCell ref="B9:J9"/>
    <mergeCell ref="B11:J11"/>
    <mergeCell ref="B13:J13"/>
    <mergeCell ref="B14:J14"/>
    <mergeCell ref="B15:J15"/>
    <mergeCell ref="B17:J17"/>
    <mergeCell ref="B19:J19"/>
    <mergeCell ref="B20:J20"/>
    <mergeCell ref="B36:J36"/>
    <mergeCell ref="B52:J52"/>
    <mergeCell ref="B53:J53"/>
    <mergeCell ref="B58:J58"/>
    <mergeCell ref="B68:J68"/>
    <mergeCell ref="B69:J69"/>
    <mergeCell ref="B70:J70"/>
    <mergeCell ref="B71:J71"/>
    <mergeCell ref="B76:J76"/>
    <mergeCell ref="B77:J77"/>
    <mergeCell ref="B79:J79"/>
    <mergeCell ref="B80:J80"/>
    <mergeCell ref="B100:J100"/>
    <mergeCell ref="B101:J101"/>
    <mergeCell ref="B109:J109"/>
    <mergeCell ref="B110:J110"/>
    <mergeCell ref="B111:J111"/>
    <mergeCell ref="B112:J112"/>
    <mergeCell ref="B113:J113"/>
    <mergeCell ref="B114:J114"/>
    <mergeCell ref="B115:J115"/>
    <mergeCell ref="B117:J117"/>
    <mergeCell ref="B118:J118"/>
    <mergeCell ref="B119:J119"/>
    <mergeCell ref="B120:J120"/>
    <mergeCell ref="B121:J121"/>
    <mergeCell ref="B122:J122"/>
    <mergeCell ref="B123:J123"/>
    <mergeCell ref="B124:J124"/>
    <mergeCell ref="B125:J125"/>
    <mergeCell ref="B126:J126"/>
    <mergeCell ref="B127:J127"/>
    <mergeCell ref="B128:J128"/>
    <mergeCell ref="B129:J129"/>
    <mergeCell ref="B130:J130"/>
    <mergeCell ref="B131:J131"/>
    <mergeCell ref="B132:J132"/>
    <mergeCell ref="B133:J133"/>
    <mergeCell ref="B134:J134"/>
    <mergeCell ref="B135:J135"/>
    <mergeCell ref="B136:J136"/>
    <mergeCell ref="B137:J137"/>
    <mergeCell ref="B139:J139"/>
    <mergeCell ref="B140:J140"/>
    <mergeCell ref="B141:J141"/>
    <mergeCell ref="B142:J142"/>
    <mergeCell ref="B157:J157"/>
    <mergeCell ref="B161:J161"/>
    <mergeCell ref="B162:J162"/>
    <mergeCell ref="B163:J163"/>
    <mergeCell ref="B164:J164"/>
    <mergeCell ref="B168:J168"/>
    <mergeCell ref="B169:J169"/>
    <mergeCell ref="B178:J178"/>
    <mergeCell ref="B179:J179"/>
    <mergeCell ref="B180:J180"/>
    <mergeCell ref="B186:J186"/>
    <mergeCell ref="B189:J189"/>
    <mergeCell ref="B193:J193"/>
    <mergeCell ref="B194:J194"/>
    <mergeCell ref="B195:J195"/>
    <mergeCell ref="B196:J196"/>
    <mergeCell ref="B197:J197"/>
    <mergeCell ref="B198:J198"/>
    <mergeCell ref="B204:J204"/>
    <mergeCell ref="B205:J205"/>
    <mergeCell ref="B206:J206"/>
    <mergeCell ref="B207:J207"/>
    <mergeCell ref="B208:J208"/>
    <mergeCell ref="B209:J209"/>
    <mergeCell ref="B210:J210"/>
    <mergeCell ref="B211:J211"/>
    <mergeCell ref="B212:J212"/>
    <mergeCell ref="B213:J213"/>
    <mergeCell ref="B214:J214"/>
    <mergeCell ref="B215:J215"/>
    <mergeCell ref="B216:J216"/>
    <mergeCell ref="B217:J217"/>
    <mergeCell ref="B219:J219"/>
    <mergeCell ref="B220:J220"/>
    <mergeCell ref="B234:J234"/>
    <mergeCell ref="B235:J235"/>
    <mergeCell ref="B236:J236"/>
    <mergeCell ref="B237:J237"/>
    <mergeCell ref="B238:J238"/>
    <mergeCell ref="B239:J239"/>
    <mergeCell ref="B240:J240"/>
    <mergeCell ref="B242:J242"/>
    <mergeCell ref="A3:A5"/>
    <mergeCell ref="B3:B5"/>
    <mergeCell ref="C3:C5"/>
    <mergeCell ref="D3:D5"/>
    <mergeCell ref="E3:E5"/>
    <mergeCell ref="F3:F5"/>
    <mergeCell ref="G3:G5"/>
    <mergeCell ref="H3:H5"/>
    <mergeCell ref="I3:I5"/>
    <mergeCell ref="J3:J5"/>
    <mergeCell ref="K3:K5"/>
    <mergeCell ref="L3:L5"/>
    <mergeCell ref="M4:M5"/>
    <mergeCell ref="N4:N5"/>
    <mergeCell ref="O3:O5"/>
    <mergeCell ref="P3:P5"/>
    <mergeCell ref="Q4:Q5"/>
    <mergeCell ref="AB4:AB5"/>
    <mergeCell ref="AF4:AF5"/>
    <mergeCell ref="AG4:AG5"/>
    <mergeCell ref="AH4:AH5"/>
    <mergeCell ref="AI4:AI5"/>
    <mergeCell ref="AJ4:AJ5"/>
    <mergeCell ref="AK4:AK5"/>
    <mergeCell ref="AL4:AL5"/>
    <mergeCell ref="AM4:AM5"/>
    <mergeCell ref="AN4:AN5"/>
    <mergeCell ref="AO4:AO5"/>
    <mergeCell ref="AP4:AP5"/>
    <mergeCell ref="AQ3:AQ5"/>
    <mergeCell ref="AR3:AR5"/>
    <mergeCell ref="AS3:AS5"/>
    <mergeCell ref="AT3:AT5"/>
    <mergeCell ref="AU3:AU5"/>
  </mergeCells>
  <printOptions horizontalCentered="1"/>
  <pageMargins left="0.0784722222222222" right="0.0784722222222222" top="0.314583333333333" bottom="0.275" header="0.236111111111111" footer="0.196527777777778"/>
  <pageSetup paperSize="8" scale="16"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2"/>
  <sheetViews>
    <sheetView view="pageBreakPreview" zoomScale="130" zoomScaleNormal="115" workbookViewId="0">
      <selection activeCell="P17" sqref="P17"/>
    </sheetView>
  </sheetViews>
  <sheetFormatPr defaultColWidth="8.62037037037037" defaultRowHeight="14.4" outlineLevelCol="6"/>
  <cols>
    <col min="1" max="1" width="8.62037037037037" style="1"/>
    <col min="2" max="2" width="31.3796296296296" style="2" customWidth="1"/>
    <col min="3" max="3" width="7.74074074074074" style="3" customWidth="1"/>
    <col min="4" max="4" width="11.1296296296296" style="3" customWidth="1"/>
    <col min="5" max="5" width="10.9351851851852" style="3" customWidth="1"/>
    <col min="6" max="6" width="12.6203703703704" style="3" customWidth="1"/>
    <col min="7" max="7" width="11.2592592592593" style="1" customWidth="1"/>
    <col min="8" max="16384" width="8.62037037037037" style="1"/>
  </cols>
  <sheetData>
    <row r="1" ht="16.2" spans="1:7">
      <c r="A1" s="4" t="s">
        <v>985</v>
      </c>
      <c r="B1" s="5"/>
      <c r="C1" s="4"/>
      <c r="D1" s="4"/>
      <c r="E1" s="4"/>
      <c r="F1" s="4"/>
      <c r="G1" s="4"/>
    </row>
    <row r="2" spans="1:7">
      <c r="A2" s="6" t="s">
        <v>2</v>
      </c>
      <c r="B2" s="6" t="s">
        <v>986</v>
      </c>
      <c r="C2" s="6" t="s">
        <v>13</v>
      </c>
      <c r="D2" s="7" t="s">
        <v>987</v>
      </c>
      <c r="E2" s="8"/>
      <c r="F2" s="9" t="s">
        <v>988</v>
      </c>
      <c r="G2" s="10"/>
    </row>
    <row r="3" ht="30.95" customHeight="1" spans="1:7">
      <c r="A3" s="6"/>
      <c r="B3" s="6"/>
      <c r="C3" s="11"/>
      <c r="D3" s="6" t="s">
        <v>989</v>
      </c>
      <c r="E3" s="12" t="s">
        <v>990</v>
      </c>
      <c r="F3" s="9" t="s">
        <v>991</v>
      </c>
      <c r="G3" s="10" t="s">
        <v>992</v>
      </c>
    </row>
    <row r="4" spans="1:7">
      <c r="A4" s="13" t="s">
        <v>53</v>
      </c>
      <c r="B4" s="14"/>
      <c r="C4" s="15">
        <v>138</v>
      </c>
      <c r="D4" s="13">
        <v>0</v>
      </c>
      <c r="E4" s="16"/>
      <c r="F4" s="16">
        <v>250740.980373</v>
      </c>
      <c r="G4" s="17">
        <f>F4/$F$4</f>
        <v>1</v>
      </c>
    </row>
    <row r="5" ht="11.1" customHeight="1" spans="1:7">
      <c r="A5" s="18" t="s">
        <v>54</v>
      </c>
      <c r="B5" s="19" t="s">
        <v>55</v>
      </c>
      <c r="C5" s="20">
        <v>79</v>
      </c>
      <c r="D5" s="20">
        <v>0</v>
      </c>
      <c r="E5" s="21"/>
      <c r="F5" s="21">
        <v>146991.79367</v>
      </c>
      <c r="G5" s="22">
        <f>F5/$F$4</f>
        <v>0.586229636062427</v>
      </c>
    </row>
    <row r="6" ht="11.1" customHeight="1" spans="1:7">
      <c r="A6" s="18" t="s">
        <v>56</v>
      </c>
      <c r="B6" s="19" t="s">
        <v>57</v>
      </c>
      <c r="C6" s="20">
        <v>4</v>
      </c>
      <c r="D6" s="20">
        <v>0</v>
      </c>
      <c r="E6" s="21">
        <v>15</v>
      </c>
      <c r="F6" s="21">
        <v>12678.28667</v>
      </c>
      <c r="G6" s="22">
        <f>F6/$F$4</f>
        <v>0.0505632810844876</v>
      </c>
    </row>
    <row r="7" ht="11.1" customHeight="1" spans="1:7">
      <c r="A7" s="18" t="s">
        <v>58</v>
      </c>
      <c r="B7" s="19" t="s">
        <v>59</v>
      </c>
      <c r="C7" s="20">
        <v>1</v>
      </c>
      <c r="D7" s="20" t="s">
        <v>993</v>
      </c>
      <c r="E7" s="21">
        <v>7</v>
      </c>
      <c r="F7" s="21">
        <v>2067.92217</v>
      </c>
      <c r="G7" s="22">
        <f>F7/$F$4</f>
        <v>0.00824724449479211</v>
      </c>
    </row>
    <row r="8" ht="11.1" customHeight="1" spans="1:7">
      <c r="A8" s="18" t="s">
        <v>58</v>
      </c>
      <c r="B8" s="19" t="s">
        <v>72</v>
      </c>
      <c r="C8" s="20">
        <v>1</v>
      </c>
      <c r="D8" s="20" t="s">
        <v>993</v>
      </c>
      <c r="E8" s="21">
        <v>4</v>
      </c>
      <c r="F8" s="21">
        <v>7662.436</v>
      </c>
      <c r="G8" s="22">
        <f>F8/$F$4</f>
        <v>0.0305591690221576</v>
      </c>
    </row>
    <row r="9" ht="11.1" customHeight="1" spans="1:7">
      <c r="A9" s="18" t="s">
        <v>58</v>
      </c>
      <c r="B9" s="19" t="s">
        <v>80</v>
      </c>
      <c r="C9" s="20"/>
      <c r="D9" s="20">
        <v>0</v>
      </c>
      <c r="E9" s="21"/>
      <c r="F9" s="21"/>
      <c r="G9" s="22">
        <f>F9/$F$4</f>
        <v>0</v>
      </c>
    </row>
    <row r="10" ht="11.1" customHeight="1" spans="1:7">
      <c r="A10" s="18" t="s">
        <v>58</v>
      </c>
      <c r="B10" s="19" t="s">
        <v>81</v>
      </c>
      <c r="C10" s="20"/>
      <c r="D10" s="20">
        <v>0</v>
      </c>
      <c r="E10" s="21"/>
      <c r="F10" s="21"/>
      <c r="G10" s="22">
        <f>F10/$F$4</f>
        <v>0</v>
      </c>
    </row>
    <row r="11" ht="11.1" customHeight="1" spans="1:7">
      <c r="A11" s="18" t="s">
        <v>58</v>
      </c>
      <c r="B11" s="19" t="s">
        <v>82</v>
      </c>
      <c r="C11" s="20">
        <v>1</v>
      </c>
      <c r="D11" s="20" t="s">
        <v>994</v>
      </c>
      <c r="E11" s="21">
        <v>1</v>
      </c>
      <c r="F11" s="21">
        <v>101.15</v>
      </c>
      <c r="G11" s="22">
        <f>F11/$F$4</f>
        <v>0.000403404341203142</v>
      </c>
    </row>
    <row r="12" ht="11.1" customHeight="1" spans="1:7">
      <c r="A12" s="18" t="s">
        <v>58</v>
      </c>
      <c r="B12" s="19" t="s">
        <v>89</v>
      </c>
      <c r="C12" s="20">
        <v>1</v>
      </c>
      <c r="D12" s="20" t="s">
        <v>25</v>
      </c>
      <c r="E12" s="21">
        <v>3</v>
      </c>
      <c r="F12" s="21">
        <v>2846.7785</v>
      </c>
      <c r="G12" s="22">
        <f>F12/$F$4</f>
        <v>0.0113534632263348</v>
      </c>
    </row>
    <row r="13" ht="11.1" customHeight="1" spans="1:7">
      <c r="A13" s="18" t="s">
        <v>56</v>
      </c>
      <c r="B13" s="19" t="s">
        <v>99</v>
      </c>
      <c r="C13" s="20">
        <v>43</v>
      </c>
      <c r="D13" s="20">
        <v>0</v>
      </c>
      <c r="E13" s="21">
        <v>101458</v>
      </c>
      <c r="F13" s="21">
        <v>39885.177</v>
      </c>
      <c r="G13" s="22">
        <f>F13/$F$4</f>
        <v>0.159069239263032</v>
      </c>
    </row>
    <row r="14" ht="11.1" customHeight="1" spans="1:7">
      <c r="A14" s="18" t="s">
        <v>58</v>
      </c>
      <c r="B14" s="19" t="s">
        <v>100</v>
      </c>
      <c r="C14" s="20">
        <v>15</v>
      </c>
      <c r="D14" s="20" t="s">
        <v>995</v>
      </c>
      <c r="E14" s="21">
        <v>46260</v>
      </c>
      <c r="F14" s="21">
        <v>21053.507</v>
      </c>
      <c r="G14" s="22">
        <f>F14/$F$4</f>
        <v>0.083965161852207</v>
      </c>
    </row>
    <row r="15" ht="11.1" customHeight="1" spans="1:7">
      <c r="A15" s="18" t="s">
        <v>58</v>
      </c>
      <c r="B15" s="19" t="s">
        <v>211</v>
      </c>
      <c r="C15" s="20">
        <v>15</v>
      </c>
      <c r="D15" s="20" t="s">
        <v>996</v>
      </c>
      <c r="E15" s="21">
        <v>3282</v>
      </c>
      <c r="F15" s="21">
        <v>11030.75</v>
      </c>
      <c r="G15" s="22">
        <f>F15/$F$4</f>
        <v>0.0439926093596298</v>
      </c>
    </row>
    <row r="16" ht="11.1" customHeight="1" spans="1:7">
      <c r="A16" s="18" t="s">
        <v>58</v>
      </c>
      <c r="B16" s="19" t="s">
        <v>314</v>
      </c>
      <c r="C16" s="20"/>
      <c r="D16" s="20">
        <v>0</v>
      </c>
      <c r="E16" s="21"/>
      <c r="F16" s="21"/>
      <c r="G16" s="22">
        <f>F16/$F$4</f>
        <v>0</v>
      </c>
    </row>
    <row r="17" ht="11.1" customHeight="1" spans="1:7">
      <c r="A17" s="18" t="s">
        <v>58</v>
      </c>
      <c r="B17" s="19" t="s">
        <v>315</v>
      </c>
      <c r="C17" s="20">
        <v>4</v>
      </c>
      <c r="D17" s="20" t="s">
        <v>994</v>
      </c>
      <c r="E17" s="21">
        <v>49829</v>
      </c>
      <c r="F17" s="21">
        <v>3158.42</v>
      </c>
      <c r="G17" s="22">
        <f>F17/$F$4</f>
        <v>0.0125963454210858</v>
      </c>
    </row>
    <row r="18" ht="11.1" customHeight="1" spans="1:7">
      <c r="A18" s="18" t="s">
        <v>58</v>
      </c>
      <c r="B18" s="19" t="s">
        <v>343</v>
      </c>
      <c r="C18" s="20">
        <v>9</v>
      </c>
      <c r="D18" s="20" t="s">
        <v>997</v>
      </c>
      <c r="E18" s="21">
        <v>2087</v>
      </c>
      <c r="F18" s="21">
        <v>4642.5</v>
      </c>
      <c r="G18" s="22">
        <f>F18/$F$4</f>
        <v>0.0185151226301096</v>
      </c>
    </row>
    <row r="19" ht="11.1" customHeight="1" spans="1:7">
      <c r="A19" s="18" t="s">
        <v>58</v>
      </c>
      <c r="B19" s="19" t="s">
        <v>401</v>
      </c>
      <c r="C19" s="20"/>
      <c r="D19" s="20">
        <v>0</v>
      </c>
      <c r="E19" s="21"/>
      <c r="F19" s="21"/>
      <c r="G19" s="22">
        <f>F19/$F$4</f>
        <v>0</v>
      </c>
    </row>
    <row r="20" ht="11.1" customHeight="1" spans="1:7">
      <c r="A20" s="18" t="s">
        <v>56</v>
      </c>
      <c r="B20" s="19" t="s">
        <v>402</v>
      </c>
      <c r="C20" s="20">
        <v>5</v>
      </c>
      <c r="D20" s="20">
        <v>0</v>
      </c>
      <c r="E20" s="21">
        <v>6</v>
      </c>
      <c r="F20" s="21">
        <v>1722</v>
      </c>
      <c r="G20" s="22">
        <f>F20/$F$4</f>
        <v>0.00686764483985972</v>
      </c>
    </row>
    <row r="21" ht="11.1" customHeight="1" spans="1:7">
      <c r="A21" s="18" t="s">
        <v>58</v>
      </c>
      <c r="B21" s="19" t="s">
        <v>403</v>
      </c>
      <c r="C21" s="20"/>
      <c r="D21" s="20">
        <v>0</v>
      </c>
      <c r="E21" s="21"/>
      <c r="F21" s="21"/>
      <c r="G21" s="22">
        <f>F21/$F$4</f>
        <v>0</v>
      </c>
    </row>
    <row r="22" ht="11.1" customHeight="1" spans="1:7">
      <c r="A22" s="18" t="s">
        <v>58</v>
      </c>
      <c r="B22" s="19" t="s">
        <v>404</v>
      </c>
      <c r="C22" s="20">
        <v>4</v>
      </c>
      <c r="D22" s="20" t="s">
        <v>998</v>
      </c>
      <c r="E22" s="21">
        <v>5</v>
      </c>
      <c r="F22" s="21">
        <v>1332</v>
      </c>
      <c r="G22" s="22">
        <f>F22/$F$4</f>
        <v>0.00531225489355002</v>
      </c>
    </row>
    <row r="23" ht="11.1" customHeight="1" spans="1:7">
      <c r="A23" s="18" t="s">
        <v>58</v>
      </c>
      <c r="B23" s="19" t="s">
        <v>433</v>
      </c>
      <c r="C23" s="20"/>
      <c r="D23" s="20">
        <v>0</v>
      </c>
      <c r="E23" s="21"/>
      <c r="F23" s="21"/>
      <c r="G23" s="22">
        <f>F23/$F$4</f>
        <v>0</v>
      </c>
    </row>
    <row r="24" ht="11.1" customHeight="1" spans="1:7">
      <c r="A24" s="18" t="s">
        <v>58</v>
      </c>
      <c r="B24" s="19" t="s">
        <v>434</v>
      </c>
      <c r="C24" s="20">
        <v>1</v>
      </c>
      <c r="D24" s="20" t="s">
        <v>999</v>
      </c>
      <c r="E24" s="21">
        <v>1</v>
      </c>
      <c r="F24" s="21">
        <v>390</v>
      </c>
      <c r="G24" s="22">
        <f>F24/$F$4</f>
        <v>0.00155538994630969</v>
      </c>
    </row>
    <row r="25" ht="11.1" customHeight="1" spans="1:7">
      <c r="A25" s="18" t="s">
        <v>56</v>
      </c>
      <c r="B25" s="19" t="s">
        <v>444</v>
      </c>
      <c r="C25" s="20">
        <v>26</v>
      </c>
      <c r="D25" s="20">
        <v>0</v>
      </c>
      <c r="E25" s="21">
        <v>2126.097</v>
      </c>
      <c r="F25" s="21">
        <v>92234.33</v>
      </c>
      <c r="G25" s="22">
        <f>F25/$F$4</f>
        <v>0.367847050222078</v>
      </c>
    </row>
    <row r="26" ht="35.1" customHeight="1" spans="1:7">
      <c r="A26" s="18" t="s">
        <v>58</v>
      </c>
      <c r="B26" s="19" t="s">
        <v>445</v>
      </c>
      <c r="C26" s="20">
        <v>19</v>
      </c>
      <c r="D26" s="20" t="s">
        <v>1000</v>
      </c>
      <c r="E26" s="21">
        <v>2116.097</v>
      </c>
      <c r="F26" s="21">
        <v>91492.33</v>
      </c>
      <c r="G26" s="22">
        <f>F26/$F$4</f>
        <v>0.36488782114474</v>
      </c>
    </row>
    <row r="27" ht="11.1" customHeight="1" spans="1:7">
      <c r="A27" s="18" t="s">
        <v>58</v>
      </c>
      <c r="B27" s="19" t="s">
        <v>557</v>
      </c>
      <c r="C27" s="20"/>
      <c r="D27" s="20">
        <v>0</v>
      </c>
      <c r="E27" s="21"/>
      <c r="F27" s="21"/>
      <c r="G27" s="22">
        <f>F27/$F$4</f>
        <v>0</v>
      </c>
    </row>
    <row r="28" ht="11.1" customHeight="1" spans="1:7">
      <c r="A28" s="18" t="s">
        <v>58</v>
      </c>
      <c r="B28" s="19" t="s">
        <v>558</v>
      </c>
      <c r="C28" s="20">
        <v>7</v>
      </c>
      <c r="D28" s="20" t="s">
        <v>1001</v>
      </c>
      <c r="E28" s="21">
        <v>10</v>
      </c>
      <c r="F28" s="21">
        <v>742</v>
      </c>
      <c r="G28" s="22">
        <f>F28/$F$4</f>
        <v>0.00295922907733793</v>
      </c>
    </row>
    <row r="29" ht="11.1" customHeight="1" spans="1:7">
      <c r="A29" s="18" t="s">
        <v>56</v>
      </c>
      <c r="B29" s="19" t="s">
        <v>600</v>
      </c>
      <c r="C29" s="20">
        <v>0</v>
      </c>
      <c r="D29" s="20">
        <v>0</v>
      </c>
      <c r="E29" s="21">
        <v>0</v>
      </c>
      <c r="F29" s="21">
        <v>0</v>
      </c>
      <c r="G29" s="22">
        <f>F29/$F$4</f>
        <v>0</v>
      </c>
    </row>
    <row r="30" ht="11.1" customHeight="1" spans="1:7">
      <c r="A30" s="18" t="s">
        <v>58</v>
      </c>
      <c r="B30" s="19" t="s">
        <v>601</v>
      </c>
      <c r="C30" s="20"/>
      <c r="D30" s="20">
        <v>0</v>
      </c>
      <c r="E30" s="21"/>
      <c r="F30" s="21"/>
      <c r="G30" s="22">
        <f>F30/$F$4</f>
        <v>0</v>
      </c>
    </row>
    <row r="31" ht="11.1" customHeight="1" spans="1:7">
      <c r="A31" s="18" t="s">
        <v>58</v>
      </c>
      <c r="B31" s="19" t="s">
        <v>602</v>
      </c>
      <c r="C31" s="20"/>
      <c r="D31" s="20">
        <v>0</v>
      </c>
      <c r="E31" s="21"/>
      <c r="F31" s="21"/>
      <c r="G31" s="22">
        <f>F31/$F$4</f>
        <v>0</v>
      </c>
    </row>
    <row r="32" ht="11.1" customHeight="1" spans="1:7">
      <c r="A32" s="18" t="s">
        <v>58</v>
      </c>
      <c r="B32" s="19" t="s">
        <v>603</v>
      </c>
      <c r="C32" s="20"/>
      <c r="D32" s="20">
        <v>0</v>
      </c>
      <c r="E32" s="21"/>
      <c r="F32" s="21"/>
      <c r="G32" s="22">
        <f>F32/$F$4</f>
        <v>0</v>
      </c>
    </row>
    <row r="33" ht="11.1" customHeight="1" spans="1:7">
      <c r="A33" s="18" t="s">
        <v>58</v>
      </c>
      <c r="B33" s="19" t="s">
        <v>604</v>
      </c>
      <c r="C33" s="20"/>
      <c r="D33" s="20">
        <v>0</v>
      </c>
      <c r="E33" s="21"/>
      <c r="F33" s="21"/>
      <c r="G33" s="22">
        <f>F33/$F$4</f>
        <v>0</v>
      </c>
    </row>
    <row r="34" ht="11.1" customHeight="1" spans="1:7">
      <c r="A34" s="18" t="s">
        <v>56</v>
      </c>
      <c r="B34" s="19" t="s">
        <v>605</v>
      </c>
      <c r="C34" s="20">
        <v>1</v>
      </c>
      <c r="D34" s="20">
        <v>0</v>
      </c>
      <c r="E34" s="21">
        <v>1</v>
      </c>
      <c r="F34" s="21">
        <v>472</v>
      </c>
      <c r="G34" s="22">
        <f>F34/$F$4</f>
        <v>0.00188242065296968</v>
      </c>
    </row>
    <row r="35" ht="11.1" customHeight="1" spans="1:7">
      <c r="A35" s="18" t="s">
        <v>58</v>
      </c>
      <c r="B35" s="19" t="s">
        <v>606</v>
      </c>
      <c r="C35" s="20">
        <v>1</v>
      </c>
      <c r="D35" s="20" t="s">
        <v>24</v>
      </c>
      <c r="E35" s="21">
        <v>1</v>
      </c>
      <c r="F35" s="21">
        <v>472</v>
      </c>
      <c r="G35" s="22">
        <f>F35/$F$4</f>
        <v>0.00188242065296968</v>
      </c>
    </row>
    <row r="36" ht="11.1" customHeight="1" spans="1:7">
      <c r="A36" s="18" t="s">
        <v>58</v>
      </c>
      <c r="B36" s="19" t="s">
        <v>615</v>
      </c>
      <c r="C36" s="20"/>
      <c r="D36" s="20">
        <v>0</v>
      </c>
      <c r="E36" s="21"/>
      <c r="F36" s="21"/>
      <c r="G36" s="22">
        <f>F36/$F$4</f>
        <v>0</v>
      </c>
    </row>
    <row r="37" ht="11.1" customHeight="1" spans="1:7">
      <c r="A37" s="18" t="s">
        <v>58</v>
      </c>
      <c r="B37" s="19" t="s">
        <v>616</v>
      </c>
      <c r="C37" s="20"/>
      <c r="D37" s="20">
        <v>0</v>
      </c>
      <c r="E37" s="21"/>
      <c r="F37" s="21"/>
      <c r="G37" s="22">
        <f>F37/$F$4</f>
        <v>0</v>
      </c>
    </row>
    <row r="38" ht="11.1" customHeight="1" spans="1:7">
      <c r="A38" s="18" t="s">
        <v>58</v>
      </c>
      <c r="B38" s="19" t="s">
        <v>617</v>
      </c>
      <c r="C38" s="20"/>
      <c r="D38" s="20">
        <v>0</v>
      </c>
      <c r="E38" s="21"/>
      <c r="F38" s="21"/>
      <c r="G38" s="22">
        <f>F38/$F$4</f>
        <v>0</v>
      </c>
    </row>
    <row r="39" ht="11.1" customHeight="1" spans="1:7">
      <c r="A39" s="18" t="s">
        <v>58</v>
      </c>
      <c r="B39" s="19" t="s">
        <v>618</v>
      </c>
      <c r="C39" s="20"/>
      <c r="D39" s="20">
        <v>0</v>
      </c>
      <c r="E39" s="21"/>
      <c r="F39" s="21"/>
      <c r="G39" s="22">
        <f>F39/$F$4</f>
        <v>0</v>
      </c>
    </row>
    <row r="40" ht="11.1" customHeight="1" spans="1:7">
      <c r="A40" s="18" t="s">
        <v>54</v>
      </c>
      <c r="B40" s="19" t="s">
        <v>619</v>
      </c>
      <c r="C40" s="20">
        <v>1</v>
      </c>
      <c r="D40" s="20">
        <v>0</v>
      </c>
      <c r="E40" s="21"/>
      <c r="F40" s="21">
        <v>1200</v>
      </c>
      <c r="G40" s="22">
        <f>F40/$F$4</f>
        <v>0.00478581521941444</v>
      </c>
    </row>
    <row r="41" ht="11.1" customHeight="1" spans="1:7">
      <c r="A41" s="18" t="s">
        <v>56</v>
      </c>
      <c r="B41" s="19" t="s">
        <v>620</v>
      </c>
      <c r="C41" s="20">
        <v>0</v>
      </c>
      <c r="D41" s="20">
        <v>0</v>
      </c>
      <c r="E41" s="21">
        <v>0</v>
      </c>
      <c r="F41" s="21">
        <v>0</v>
      </c>
      <c r="G41" s="22">
        <f>F41/$F$4</f>
        <v>0</v>
      </c>
    </row>
    <row r="42" ht="11.1" customHeight="1" spans="1:7">
      <c r="A42" s="18" t="s">
        <v>58</v>
      </c>
      <c r="B42" s="19" t="s">
        <v>621</v>
      </c>
      <c r="C42" s="20"/>
      <c r="D42" s="20">
        <v>0</v>
      </c>
      <c r="E42" s="21"/>
      <c r="F42" s="21"/>
      <c r="G42" s="22">
        <f>F42/$F$4</f>
        <v>0</v>
      </c>
    </row>
    <row r="43" ht="11.1" customHeight="1" spans="1:7">
      <c r="A43" s="18" t="s">
        <v>58</v>
      </c>
      <c r="B43" s="19" t="s">
        <v>622</v>
      </c>
      <c r="C43" s="20"/>
      <c r="D43" s="20">
        <v>0</v>
      </c>
      <c r="E43" s="21"/>
      <c r="F43" s="21"/>
      <c r="G43" s="22">
        <f>F43/$F$4</f>
        <v>0</v>
      </c>
    </row>
    <row r="44" ht="11.1" customHeight="1" spans="1:7">
      <c r="A44" s="18" t="s">
        <v>56</v>
      </c>
      <c r="B44" s="19" t="s">
        <v>623</v>
      </c>
      <c r="C44" s="20">
        <v>0</v>
      </c>
      <c r="D44" s="20">
        <v>0</v>
      </c>
      <c r="E44" s="21">
        <v>0</v>
      </c>
      <c r="F44" s="21">
        <v>0</v>
      </c>
      <c r="G44" s="22">
        <f>F44/$F$4</f>
        <v>0</v>
      </c>
    </row>
    <row r="45" ht="11.1" customHeight="1" spans="1:7">
      <c r="A45" s="18" t="s">
        <v>58</v>
      </c>
      <c r="B45" s="19" t="s">
        <v>624</v>
      </c>
      <c r="C45" s="20"/>
      <c r="D45" s="20">
        <v>0</v>
      </c>
      <c r="E45" s="21"/>
      <c r="F45" s="21"/>
      <c r="G45" s="22">
        <f>F45/$F$4</f>
        <v>0</v>
      </c>
    </row>
    <row r="46" ht="11.1" customHeight="1" spans="1:7">
      <c r="A46" s="18" t="s">
        <v>58</v>
      </c>
      <c r="B46" s="19" t="s">
        <v>625</v>
      </c>
      <c r="C46" s="20"/>
      <c r="D46" s="20">
        <v>0</v>
      </c>
      <c r="E46" s="21"/>
      <c r="F46" s="21"/>
      <c r="G46" s="22">
        <f>F46/$F$4</f>
        <v>0</v>
      </c>
    </row>
    <row r="47" ht="11.1" customHeight="1" spans="1:7">
      <c r="A47" s="18" t="s">
        <v>58</v>
      </c>
      <c r="B47" s="19" t="s">
        <v>626</v>
      </c>
      <c r="C47" s="20"/>
      <c r="D47" s="20">
        <v>0</v>
      </c>
      <c r="E47" s="21"/>
      <c r="F47" s="21"/>
      <c r="G47" s="22">
        <f>F47/$F$4</f>
        <v>0</v>
      </c>
    </row>
    <row r="48" ht="11.1" customHeight="1" spans="1:7">
      <c r="A48" s="18" t="s">
        <v>56</v>
      </c>
      <c r="B48" s="19" t="s">
        <v>627</v>
      </c>
      <c r="C48" s="20">
        <v>0</v>
      </c>
      <c r="D48" s="20">
        <v>0</v>
      </c>
      <c r="E48" s="21">
        <v>0</v>
      </c>
      <c r="F48" s="21">
        <v>0</v>
      </c>
      <c r="G48" s="22">
        <f>F48/$F$4</f>
        <v>0</v>
      </c>
    </row>
    <row r="49" ht="11.1" customHeight="1" spans="1:7">
      <c r="A49" s="18" t="s">
        <v>58</v>
      </c>
      <c r="B49" s="19" t="s">
        <v>628</v>
      </c>
      <c r="C49" s="20"/>
      <c r="D49" s="20">
        <v>0</v>
      </c>
      <c r="E49" s="21"/>
      <c r="F49" s="21"/>
      <c r="G49" s="22">
        <f>F49/$F$4</f>
        <v>0</v>
      </c>
    </row>
    <row r="50" ht="11.1" customHeight="1" spans="1:7">
      <c r="A50" s="18" t="s">
        <v>58</v>
      </c>
      <c r="B50" s="19" t="s">
        <v>629</v>
      </c>
      <c r="C50" s="20"/>
      <c r="D50" s="20">
        <v>0</v>
      </c>
      <c r="E50" s="21"/>
      <c r="F50" s="21"/>
      <c r="G50" s="22">
        <f>F50/$F$4</f>
        <v>0</v>
      </c>
    </row>
    <row r="51" ht="11.1" customHeight="1" spans="1:7">
      <c r="A51" s="18" t="s">
        <v>56</v>
      </c>
      <c r="B51" s="19" t="s">
        <v>630</v>
      </c>
      <c r="C51" s="20">
        <v>0</v>
      </c>
      <c r="D51" s="20">
        <v>0</v>
      </c>
      <c r="E51" s="21">
        <v>0</v>
      </c>
      <c r="F51" s="21">
        <v>0</v>
      </c>
      <c r="G51" s="22">
        <f>F51/$F$4</f>
        <v>0</v>
      </c>
    </row>
    <row r="52" ht="11.1" customHeight="1" spans="1:7">
      <c r="A52" s="18" t="s">
        <v>58</v>
      </c>
      <c r="B52" s="19" t="s">
        <v>631</v>
      </c>
      <c r="C52" s="20"/>
      <c r="D52" s="20">
        <v>0</v>
      </c>
      <c r="E52" s="21"/>
      <c r="F52" s="21"/>
      <c r="G52" s="22">
        <f>F52/$F$4</f>
        <v>0</v>
      </c>
    </row>
    <row r="53" ht="11.1" customHeight="1" spans="1:7">
      <c r="A53" s="18" t="s">
        <v>58</v>
      </c>
      <c r="B53" s="19" t="s">
        <v>632</v>
      </c>
      <c r="C53" s="20"/>
      <c r="D53" s="20">
        <v>0</v>
      </c>
      <c r="E53" s="21"/>
      <c r="F53" s="21"/>
      <c r="G53" s="22">
        <f>F53/$F$4</f>
        <v>0</v>
      </c>
    </row>
    <row r="54" ht="11.1" customHeight="1" spans="1:7">
      <c r="A54" s="18" t="s">
        <v>58</v>
      </c>
      <c r="B54" s="19" t="s">
        <v>633</v>
      </c>
      <c r="C54" s="20"/>
      <c r="D54" s="20">
        <v>0</v>
      </c>
      <c r="E54" s="21"/>
      <c r="F54" s="21"/>
      <c r="G54" s="22">
        <f>F54/$F$4</f>
        <v>0</v>
      </c>
    </row>
    <row r="55" ht="11.1" customHeight="1" spans="1:7">
      <c r="A55" s="18" t="s">
        <v>56</v>
      </c>
      <c r="B55" s="19" t="s">
        <v>634</v>
      </c>
      <c r="C55" s="20">
        <v>1</v>
      </c>
      <c r="D55" s="20">
        <v>0</v>
      </c>
      <c r="E55" s="21">
        <v>1000</v>
      </c>
      <c r="F55" s="21">
        <v>1200</v>
      </c>
      <c r="G55" s="22">
        <f>F55/$F$4</f>
        <v>0.00478581521941444</v>
      </c>
    </row>
    <row r="56" ht="11.1" customHeight="1" spans="1:7">
      <c r="A56" s="18" t="s">
        <v>58</v>
      </c>
      <c r="B56" s="19" t="s">
        <v>634</v>
      </c>
      <c r="C56" s="20">
        <v>1</v>
      </c>
      <c r="D56" s="20" t="s">
        <v>25</v>
      </c>
      <c r="E56" s="21">
        <v>1000</v>
      </c>
      <c r="F56" s="21">
        <v>1200</v>
      </c>
      <c r="G56" s="22">
        <f>F56/$F$4</f>
        <v>0.00478581521941444</v>
      </c>
    </row>
    <row r="57" ht="11.1" customHeight="1" spans="1:7">
      <c r="A57" s="18" t="s">
        <v>54</v>
      </c>
      <c r="B57" s="19" t="s">
        <v>642</v>
      </c>
      <c r="C57" s="20">
        <v>43</v>
      </c>
      <c r="D57" s="20">
        <v>0</v>
      </c>
      <c r="E57" s="21"/>
      <c r="F57" s="21">
        <v>51201.154703</v>
      </c>
      <c r="G57" s="22">
        <f>F57/$F$4</f>
        <v>0.204199387857675</v>
      </c>
    </row>
    <row r="58" ht="17.1" customHeight="1" spans="1:7">
      <c r="A58" s="18" t="s">
        <v>56</v>
      </c>
      <c r="B58" s="19" t="s">
        <v>643</v>
      </c>
      <c r="C58" s="20">
        <v>28</v>
      </c>
      <c r="D58" s="20">
        <v>0</v>
      </c>
      <c r="E58" s="21">
        <v>199.264</v>
      </c>
      <c r="F58" s="21">
        <v>31154.075</v>
      </c>
      <c r="G58" s="22">
        <f>F58/$F$4</f>
        <v>0.124248038568149</v>
      </c>
    </row>
    <row r="59" ht="11.1" customHeight="1" spans="1:7">
      <c r="A59" s="18" t="s">
        <v>58</v>
      </c>
      <c r="B59" s="19" t="s">
        <v>644</v>
      </c>
      <c r="C59" s="20"/>
      <c r="D59" s="20">
        <v>0</v>
      </c>
      <c r="E59" s="21"/>
      <c r="F59" s="21"/>
      <c r="G59" s="22">
        <f>F59/$F$4</f>
        <v>0</v>
      </c>
    </row>
    <row r="60" ht="52" customHeight="1" spans="1:7">
      <c r="A60" s="18" t="s">
        <v>58</v>
      </c>
      <c r="B60" s="23" t="s">
        <v>645</v>
      </c>
      <c r="C60" s="20">
        <v>14</v>
      </c>
      <c r="D60" s="20" t="s">
        <v>1002</v>
      </c>
      <c r="E60" s="21">
        <v>134.257</v>
      </c>
      <c r="F60" s="21">
        <v>22117</v>
      </c>
      <c r="G60" s="22">
        <f>F60/$F$4</f>
        <v>0.0882065626731576</v>
      </c>
    </row>
    <row r="61" ht="14" customHeight="1" spans="1:7">
      <c r="A61" s="18" t="s">
        <v>58</v>
      </c>
      <c r="B61" s="19" t="s">
        <v>722</v>
      </c>
      <c r="C61" s="20">
        <v>3</v>
      </c>
      <c r="D61" s="20" t="s">
        <v>1003</v>
      </c>
      <c r="E61" s="21">
        <v>14.09</v>
      </c>
      <c r="F61" s="21">
        <v>620</v>
      </c>
      <c r="G61" s="22">
        <f>F61/$F$4</f>
        <v>0.00247267119669746</v>
      </c>
    </row>
    <row r="62" ht="24.95" customHeight="1" spans="1:7">
      <c r="A62" s="18" t="s">
        <v>58</v>
      </c>
      <c r="B62" s="19" t="s">
        <v>739</v>
      </c>
      <c r="C62" s="20"/>
      <c r="D62" s="20">
        <v>0</v>
      </c>
      <c r="E62" s="21"/>
      <c r="F62" s="21"/>
      <c r="G62" s="22">
        <f>F62/$F$4</f>
        <v>0</v>
      </c>
    </row>
    <row r="63" ht="19" customHeight="1" spans="1:7">
      <c r="A63" s="18" t="s">
        <v>58</v>
      </c>
      <c r="B63" s="19" t="s">
        <v>740</v>
      </c>
      <c r="C63" s="20"/>
      <c r="D63" s="20">
        <v>0</v>
      </c>
      <c r="E63" s="21"/>
      <c r="F63" s="21"/>
      <c r="G63" s="22">
        <f>F63/$F$4</f>
        <v>0</v>
      </c>
    </row>
    <row r="64" ht="30.95" customHeight="1" spans="1:7">
      <c r="A64" s="18" t="s">
        <v>58</v>
      </c>
      <c r="B64" s="19" t="s">
        <v>741</v>
      </c>
      <c r="C64" s="20"/>
      <c r="D64" s="20">
        <v>0</v>
      </c>
      <c r="E64" s="21"/>
      <c r="F64" s="21"/>
      <c r="G64" s="22">
        <f>F64/$F$4</f>
        <v>0</v>
      </c>
    </row>
    <row r="65" ht="36" customHeight="1" spans="1:7">
      <c r="A65" s="18" t="s">
        <v>58</v>
      </c>
      <c r="B65" s="19" t="s">
        <v>742</v>
      </c>
      <c r="C65" s="20">
        <v>3</v>
      </c>
      <c r="D65" s="20" t="s">
        <v>999</v>
      </c>
      <c r="E65" s="21">
        <v>3</v>
      </c>
      <c r="F65" s="21">
        <v>1900</v>
      </c>
      <c r="G65" s="22">
        <f>F65/$F$4</f>
        <v>0.00757754076407286</v>
      </c>
    </row>
    <row r="66" ht="18" customHeight="1" spans="1:7">
      <c r="A66" s="18" t="s">
        <v>58</v>
      </c>
      <c r="B66" s="19" t="s">
        <v>760</v>
      </c>
      <c r="C66" s="20"/>
      <c r="D66" s="20">
        <v>0</v>
      </c>
      <c r="E66" s="21"/>
      <c r="F66" s="21"/>
      <c r="G66" s="22">
        <f>F66/$F$4</f>
        <v>0</v>
      </c>
    </row>
    <row r="67" ht="27" customHeight="1" spans="1:7">
      <c r="A67" s="18" t="s">
        <v>58</v>
      </c>
      <c r="B67" s="19" t="s">
        <v>761</v>
      </c>
      <c r="C67" s="20">
        <v>8</v>
      </c>
      <c r="D67" s="20" t="s">
        <v>1004</v>
      </c>
      <c r="E67" s="21">
        <v>47.917</v>
      </c>
      <c r="F67" s="21">
        <v>6517.075</v>
      </c>
      <c r="G67" s="22">
        <f>F67/$F$4</f>
        <v>0.0259912639342211</v>
      </c>
    </row>
    <row r="68" ht="20" customHeight="1" spans="1:7">
      <c r="A68" s="18" t="s">
        <v>56</v>
      </c>
      <c r="B68" s="19" t="s">
        <v>805</v>
      </c>
      <c r="C68" s="20">
        <v>10</v>
      </c>
      <c r="D68" s="20">
        <v>0</v>
      </c>
      <c r="E68" s="21">
        <v>58.13</v>
      </c>
      <c r="F68" s="21">
        <v>4943.85</v>
      </c>
      <c r="G68" s="22">
        <f>F68/$F$4</f>
        <v>0.0197169604770851</v>
      </c>
    </row>
    <row r="69" ht="27" customHeight="1" spans="1:7">
      <c r="A69" s="18" t="s">
        <v>58</v>
      </c>
      <c r="B69" s="19" t="s">
        <v>806</v>
      </c>
      <c r="C69" s="20"/>
      <c r="D69" s="20">
        <v>0</v>
      </c>
      <c r="E69" s="21"/>
      <c r="F69" s="21"/>
      <c r="G69" s="22">
        <f>F69/$F$4</f>
        <v>0</v>
      </c>
    </row>
    <row r="70" ht="16" customHeight="1" spans="1:7">
      <c r="A70" s="18" t="s">
        <v>58</v>
      </c>
      <c r="B70" s="19" t="s">
        <v>807</v>
      </c>
      <c r="C70" s="20">
        <v>5</v>
      </c>
      <c r="D70" s="20" t="s">
        <v>1004</v>
      </c>
      <c r="E70" s="21">
        <v>18.13</v>
      </c>
      <c r="F70" s="21">
        <v>2523.85</v>
      </c>
      <c r="G70" s="22">
        <f>F70/$F$4</f>
        <v>0.0100655664512659</v>
      </c>
    </row>
    <row r="71" ht="16" customHeight="1" spans="1:7">
      <c r="A71" s="18" t="s">
        <v>58</v>
      </c>
      <c r="B71" s="19" t="s">
        <v>843</v>
      </c>
      <c r="C71" s="20">
        <v>2</v>
      </c>
      <c r="D71" s="20" t="s">
        <v>999</v>
      </c>
      <c r="E71" s="21">
        <v>5</v>
      </c>
      <c r="F71" s="21">
        <v>1250</v>
      </c>
      <c r="G71" s="22">
        <f>F71/$F$4</f>
        <v>0.00498522418689004</v>
      </c>
    </row>
    <row r="72" ht="16" customHeight="1" spans="1:7">
      <c r="A72" s="18" t="s">
        <v>58</v>
      </c>
      <c r="B72" s="19" t="s">
        <v>854</v>
      </c>
      <c r="C72" s="20">
        <v>3</v>
      </c>
      <c r="D72" s="20" t="s">
        <v>1003</v>
      </c>
      <c r="E72" s="21">
        <v>35</v>
      </c>
      <c r="F72" s="21">
        <v>1170</v>
      </c>
      <c r="G72" s="22">
        <f>F72/$F$4</f>
        <v>0.00466616983892908</v>
      </c>
    </row>
    <row r="73" ht="16" customHeight="1" spans="1:7">
      <c r="A73" s="18" t="s">
        <v>56</v>
      </c>
      <c r="B73" s="19" t="s">
        <v>869</v>
      </c>
      <c r="C73" s="20">
        <v>5</v>
      </c>
      <c r="D73" s="20">
        <v>0</v>
      </c>
      <c r="E73" s="21">
        <v>5</v>
      </c>
      <c r="F73" s="21">
        <v>15103.229703</v>
      </c>
      <c r="G73" s="22">
        <f>F73/$F$4</f>
        <v>0.0602343888124413</v>
      </c>
    </row>
    <row r="74" ht="16" customHeight="1" spans="1:7">
      <c r="A74" s="18" t="s">
        <v>58</v>
      </c>
      <c r="B74" s="19" t="s">
        <v>870</v>
      </c>
      <c r="C74" s="20"/>
      <c r="D74" s="20">
        <v>0</v>
      </c>
      <c r="E74" s="21"/>
      <c r="F74" s="21"/>
      <c r="G74" s="22">
        <f>F74/$F$4</f>
        <v>0</v>
      </c>
    </row>
    <row r="75" ht="16" customHeight="1" spans="1:7">
      <c r="A75" s="18" t="s">
        <v>58</v>
      </c>
      <c r="B75" s="19" t="s">
        <v>871</v>
      </c>
      <c r="C75" s="20"/>
      <c r="D75" s="20">
        <v>0</v>
      </c>
      <c r="E75" s="21"/>
      <c r="F75" s="21"/>
      <c r="G75" s="22">
        <f>F75/$F$4</f>
        <v>0</v>
      </c>
    </row>
    <row r="76" ht="27" customHeight="1" spans="1:7">
      <c r="A76" s="18" t="s">
        <v>58</v>
      </c>
      <c r="B76" s="19" t="s">
        <v>872</v>
      </c>
      <c r="C76" s="20"/>
      <c r="D76" s="20">
        <v>0</v>
      </c>
      <c r="E76" s="21"/>
      <c r="F76" s="21"/>
      <c r="G76" s="22">
        <f>F76/$F$4</f>
        <v>0</v>
      </c>
    </row>
    <row r="77" ht="16" customHeight="1" spans="1:7">
      <c r="A77" s="18" t="s">
        <v>58</v>
      </c>
      <c r="B77" s="19" t="s">
        <v>873</v>
      </c>
      <c r="C77" s="20"/>
      <c r="D77" s="20">
        <v>0</v>
      </c>
      <c r="E77" s="21"/>
      <c r="F77" s="21"/>
      <c r="G77" s="22">
        <f>F77/$F$4</f>
        <v>0</v>
      </c>
    </row>
    <row r="78" ht="16" customHeight="1" spans="1:7">
      <c r="A78" s="18" t="s">
        <v>58</v>
      </c>
      <c r="B78" s="19" t="s">
        <v>874</v>
      </c>
      <c r="C78" s="20">
        <v>5</v>
      </c>
      <c r="D78" s="20" t="s">
        <v>997</v>
      </c>
      <c r="E78" s="21">
        <v>5</v>
      </c>
      <c r="F78" s="21">
        <v>15103.229703</v>
      </c>
      <c r="G78" s="22">
        <f>F78/$F$4</f>
        <v>0.0602343888124413</v>
      </c>
    </row>
    <row r="79" ht="39" customHeight="1" spans="1:7">
      <c r="A79" s="18" t="s">
        <v>58</v>
      </c>
      <c r="B79" s="19" t="s">
        <v>901</v>
      </c>
      <c r="C79" s="20"/>
      <c r="D79" s="20">
        <v>0</v>
      </c>
      <c r="E79" s="21"/>
      <c r="F79" s="21"/>
      <c r="G79" s="22">
        <f>F79/$F$4</f>
        <v>0</v>
      </c>
    </row>
    <row r="80" ht="11.1" customHeight="1" spans="1:7">
      <c r="A80" s="18" t="s">
        <v>54</v>
      </c>
      <c r="B80" s="19" t="s">
        <v>902</v>
      </c>
      <c r="C80" s="20">
        <v>0</v>
      </c>
      <c r="D80" s="20">
        <v>0</v>
      </c>
      <c r="E80" s="21"/>
      <c r="F80" s="21">
        <v>0</v>
      </c>
      <c r="G80" s="22">
        <f>F80/$F$4</f>
        <v>0</v>
      </c>
    </row>
    <row r="81" ht="11.1" customHeight="1" spans="1:7">
      <c r="A81" s="18" t="s">
        <v>56</v>
      </c>
      <c r="B81" s="19" t="s">
        <v>902</v>
      </c>
      <c r="C81" s="20">
        <v>0</v>
      </c>
      <c r="D81" s="20">
        <v>0</v>
      </c>
      <c r="E81" s="21">
        <v>0</v>
      </c>
      <c r="F81" s="21">
        <v>0</v>
      </c>
      <c r="G81" s="22">
        <f>F81/$F$4</f>
        <v>0</v>
      </c>
    </row>
    <row r="82" ht="11.1" customHeight="1" spans="1:7">
      <c r="A82" s="18" t="s">
        <v>58</v>
      </c>
      <c r="B82" s="19" t="s">
        <v>903</v>
      </c>
      <c r="C82" s="20"/>
      <c r="D82" s="20">
        <v>0</v>
      </c>
      <c r="E82" s="21"/>
      <c r="F82" s="21"/>
      <c r="G82" s="22">
        <f>F82/$F$4</f>
        <v>0</v>
      </c>
    </row>
    <row r="83" ht="11.1" customHeight="1" spans="1:7">
      <c r="A83" s="18" t="s">
        <v>58</v>
      </c>
      <c r="B83" s="19" t="s">
        <v>904</v>
      </c>
      <c r="C83" s="20"/>
      <c r="D83" s="20">
        <v>0</v>
      </c>
      <c r="E83" s="21"/>
      <c r="F83" s="21"/>
      <c r="G83" s="22">
        <f>F83/$F$4</f>
        <v>0</v>
      </c>
    </row>
    <row r="84" ht="11.1" customHeight="1" spans="1:7">
      <c r="A84" s="18" t="s">
        <v>58</v>
      </c>
      <c r="B84" s="19" t="s">
        <v>905</v>
      </c>
      <c r="C84" s="20"/>
      <c r="D84" s="20">
        <v>0</v>
      </c>
      <c r="E84" s="21"/>
      <c r="F84" s="21"/>
      <c r="G84" s="22">
        <f>F84/$F$4</f>
        <v>0</v>
      </c>
    </row>
    <row r="85" ht="11.1" customHeight="1" spans="1:7">
      <c r="A85" s="18" t="s">
        <v>58</v>
      </c>
      <c r="B85" s="19" t="s">
        <v>906</v>
      </c>
      <c r="C85" s="20"/>
      <c r="D85" s="20">
        <v>0</v>
      </c>
      <c r="E85" s="21"/>
      <c r="F85" s="21"/>
      <c r="G85" s="22">
        <f>F85/$F$4</f>
        <v>0</v>
      </c>
    </row>
    <row r="86" ht="11.1" customHeight="1" spans="1:7">
      <c r="A86" s="18" t="s">
        <v>58</v>
      </c>
      <c r="B86" s="19" t="s">
        <v>907</v>
      </c>
      <c r="C86" s="20"/>
      <c r="D86" s="20">
        <v>0</v>
      </c>
      <c r="E86" s="21"/>
      <c r="F86" s="21"/>
      <c r="G86" s="22">
        <f>F86/$F$4</f>
        <v>0</v>
      </c>
    </row>
    <row r="87" ht="11.1" customHeight="1" spans="1:7">
      <c r="A87" s="18" t="s">
        <v>58</v>
      </c>
      <c r="B87" s="19" t="s">
        <v>908</v>
      </c>
      <c r="C87" s="20"/>
      <c r="D87" s="20">
        <v>0</v>
      </c>
      <c r="E87" s="21"/>
      <c r="F87" s="21"/>
      <c r="G87" s="22">
        <f>F87/$F$4</f>
        <v>0</v>
      </c>
    </row>
    <row r="88" ht="11.1" customHeight="1" spans="1:7">
      <c r="A88" s="18" t="s">
        <v>54</v>
      </c>
      <c r="B88" s="19" t="s">
        <v>909</v>
      </c>
      <c r="C88" s="20">
        <v>14</v>
      </c>
      <c r="D88" s="20">
        <v>0</v>
      </c>
      <c r="E88" s="21"/>
      <c r="F88" s="21">
        <v>51298.64</v>
      </c>
      <c r="G88" s="22">
        <f>F88/$F$4</f>
        <v>0.204588176706052</v>
      </c>
    </row>
    <row r="89" ht="11.1" customHeight="1" spans="1:7">
      <c r="A89" s="18" t="s">
        <v>56</v>
      </c>
      <c r="B89" s="19" t="s">
        <v>910</v>
      </c>
      <c r="C89" s="20">
        <v>0</v>
      </c>
      <c r="D89" s="20">
        <v>0</v>
      </c>
      <c r="E89" s="21">
        <v>0</v>
      </c>
      <c r="F89" s="21">
        <v>0</v>
      </c>
      <c r="G89" s="22">
        <f>F89/$F$4</f>
        <v>0</v>
      </c>
    </row>
    <row r="90" ht="11.1" customHeight="1" spans="1:7">
      <c r="A90" s="18" t="s">
        <v>58</v>
      </c>
      <c r="B90" s="19" t="s">
        <v>911</v>
      </c>
      <c r="C90" s="20"/>
      <c r="D90" s="20">
        <v>0</v>
      </c>
      <c r="E90" s="21"/>
      <c r="F90" s="21"/>
      <c r="G90" s="22">
        <f>F90/$F$4</f>
        <v>0</v>
      </c>
    </row>
    <row r="91" ht="11.1" customHeight="1" spans="1:7">
      <c r="A91" s="18" t="s">
        <v>56</v>
      </c>
      <c r="B91" s="19" t="s">
        <v>912</v>
      </c>
      <c r="C91" s="20">
        <v>1</v>
      </c>
      <c r="D91" s="20">
        <v>0</v>
      </c>
      <c r="E91" s="21">
        <v>6000</v>
      </c>
      <c r="F91" s="21">
        <v>1800</v>
      </c>
      <c r="G91" s="22">
        <f>F91/$F$4</f>
        <v>0.00717872282912166</v>
      </c>
    </row>
    <row r="92" ht="11.1" customHeight="1" spans="1:7">
      <c r="A92" s="18" t="s">
        <v>58</v>
      </c>
      <c r="B92" s="19" t="s">
        <v>913</v>
      </c>
      <c r="C92" s="20">
        <v>1</v>
      </c>
      <c r="D92" s="20" t="s">
        <v>25</v>
      </c>
      <c r="E92" s="21">
        <v>6000</v>
      </c>
      <c r="F92" s="21">
        <v>1800</v>
      </c>
      <c r="G92" s="22">
        <f>F92/$F$4</f>
        <v>0.00717872282912166</v>
      </c>
    </row>
    <row r="93" ht="11.1" customHeight="1" spans="1:7">
      <c r="A93" s="18" t="s">
        <v>56</v>
      </c>
      <c r="B93" s="19" t="s">
        <v>921</v>
      </c>
      <c r="C93" s="20">
        <v>13</v>
      </c>
      <c r="D93" s="20">
        <v>0</v>
      </c>
      <c r="E93" s="21">
        <v>137.12</v>
      </c>
      <c r="F93" s="21">
        <v>49498.64</v>
      </c>
      <c r="G93" s="22">
        <f>F93/$F$4</f>
        <v>0.19740945387693</v>
      </c>
    </row>
    <row r="94" ht="11.1" customHeight="1" spans="1:7">
      <c r="A94" s="18" t="s">
        <v>58</v>
      </c>
      <c r="B94" s="19" t="s">
        <v>922</v>
      </c>
      <c r="C94" s="20">
        <v>13</v>
      </c>
      <c r="D94" s="20" t="s">
        <v>1005</v>
      </c>
      <c r="E94" s="21">
        <v>137.12</v>
      </c>
      <c r="F94" s="21">
        <v>49498.64</v>
      </c>
      <c r="G94" s="22">
        <f>F94/$F$4</f>
        <v>0.19740945387693</v>
      </c>
    </row>
    <row r="95" ht="11.1" customHeight="1" spans="1:7">
      <c r="A95" s="18" t="s">
        <v>54</v>
      </c>
      <c r="B95" s="19" t="s">
        <v>974</v>
      </c>
      <c r="C95" s="20">
        <v>0</v>
      </c>
      <c r="D95" s="20">
        <v>0</v>
      </c>
      <c r="E95" s="21"/>
      <c r="F95" s="21">
        <v>0</v>
      </c>
      <c r="G95" s="22">
        <f>F95/$F$4</f>
        <v>0</v>
      </c>
    </row>
    <row r="96" ht="11.1" customHeight="1" spans="1:7">
      <c r="A96" s="18" t="s">
        <v>56</v>
      </c>
      <c r="B96" s="19" t="s">
        <v>974</v>
      </c>
      <c r="C96" s="20">
        <v>0</v>
      </c>
      <c r="D96" s="20">
        <v>0</v>
      </c>
      <c r="E96" s="21">
        <v>0</v>
      </c>
      <c r="F96" s="21">
        <v>0</v>
      </c>
      <c r="G96" s="22">
        <f>F96/$F$4</f>
        <v>0</v>
      </c>
    </row>
    <row r="97" ht="11.1" customHeight="1" spans="1:7">
      <c r="A97" s="18" t="s">
        <v>58</v>
      </c>
      <c r="B97" s="19" t="s">
        <v>974</v>
      </c>
      <c r="C97" s="20"/>
      <c r="D97" s="20">
        <v>0</v>
      </c>
      <c r="E97" s="21"/>
      <c r="F97" s="21"/>
      <c r="G97" s="22">
        <f>F97/$F$4</f>
        <v>0</v>
      </c>
    </row>
    <row r="98" ht="11.1" customHeight="1" spans="1:7">
      <c r="A98" s="18" t="s">
        <v>54</v>
      </c>
      <c r="B98" s="19" t="s">
        <v>975</v>
      </c>
      <c r="C98" s="20">
        <v>1</v>
      </c>
      <c r="D98" s="20">
        <v>0</v>
      </c>
      <c r="E98" s="21"/>
      <c r="F98" s="21">
        <v>49.392</v>
      </c>
      <c r="G98" s="22">
        <f>F98/$F$4</f>
        <v>0.000196984154431098</v>
      </c>
    </row>
    <row r="99" ht="11.1" customHeight="1" spans="1:7">
      <c r="A99" s="18" t="s">
        <v>56</v>
      </c>
      <c r="B99" s="19" t="s">
        <v>975</v>
      </c>
      <c r="C99" s="20">
        <v>1</v>
      </c>
      <c r="D99" s="20">
        <v>0</v>
      </c>
      <c r="E99" s="21">
        <v>8232</v>
      </c>
      <c r="F99" s="21">
        <v>49.392</v>
      </c>
      <c r="G99" s="22">
        <f>F99/$F$4</f>
        <v>0.000196984154431098</v>
      </c>
    </row>
    <row r="100" ht="11.1" customHeight="1" spans="1:7">
      <c r="A100" s="18" t="s">
        <v>58</v>
      </c>
      <c r="B100" s="19" t="s">
        <v>976</v>
      </c>
      <c r="C100" s="20"/>
      <c r="D100" s="20">
        <v>0</v>
      </c>
      <c r="E100" s="21"/>
      <c r="F100" s="21"/>
      <c r="G100" s="22">
        <f>F100/$F$4</f>
        <v>0</v>
      </c>
    </row>
    <row r="101" ht="11.1" customHeight="1" spans="1:7">
      <c r="A101" s="18" t="s">
        <v>58</v>
      </c>
      <c r="B101" s="19" t="s">
        <v>977</v>
      </c>
      <c r="C101" s="20">
        <v>1</v>
      </c>
      <c r="D101" s="20" t="s">
        <v>24</v>
      </c>
      <c r="E101" s="21">
        <v>8232</v>
      </c>
      <c r="F101" s="21">
        <v>49.392</v>
      </c>
      <c r="G101" s="22">
        <f>F101/$F$4</f>
        <v>0.000196984154431098</v>
      </c>
    </row>
    <row r="102" ht="11.1" customHeight="1" spans="1:7">
      <c r="A102" s="18" t="s">
        <v>54</v>
      </c>
      <c r="B102" s="19" t="s">
        <v>984</v>
      </c>
      <c r="C102" s="24"/>
      <c r="D102" s="24">
        <v>0</v>
      </c>
      <c r="E102" s="25"/>
      <c r="F102" s="21"/>
      <c r="G102" s="22">
        <f>F102/$F$4</f>
        <v>0</v>
      </c>
    </row>
  </sheetData>
  <autoFilter ref="A3:G102">
    <extLst/>
  </autoFilter>
  <mergeCells count="7">
    <mergeCell ref="A1:G1"/>
    <mergeCell ref="D2:E2"/>
    <mergeCell ref="F2:G2"/>
    <mergeCell ref="A4:B4"/>
    <mergeCell ref="A2:A3"/>
    <mergeCell ref="B2:B3"/>
    <mergeCell ref="C2:C3"/>
  </mergeCells>
  <pageMargins left="0.751388888888889" right="0.751388888888889" top="0.708333333333333" bottom="0.629861111111111" header="0.5" footer="0.5"/>
  <pageSetup paperSize="9" scale="94"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储备库</vt:lpstr>
      <vt:lpstr>储备库统计表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2025-03-21T09:23:00Z</dcterms:created>
  <dcterms:modified xsi:type="dcterms:W3CDTF">2025-12-31T09:45:40Z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104BB41B3B8A4A89939A7DA777A531A1</vt:lpwstr>
  </property>
  <property fmtid="{D5CDD505-2E9C-101B-9397-08002B2CF9AE}" pid="3" name="KSOProductBuildVer">
    <vt:lpwstr>2052-11.8.2.11500</vt:lpwstr>
  </property>
  <property fmtid="{D5CDD505-2E9C-101B-9397-08002B2CF9AE}" pid="4" name="KSOReadingLayout">
    <vt:bool>true</vt:bool>
  </property>
</Properties>
</file>